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60" windowWidth="29040" windowHeight="15780"/>
  </bookViews>
  <sheets>
    <sheet name="ХВС ДПР с 2021 года" sheetId="1" r:id="rId1"/>
  </sheets>
  <definedNames>
    <definedName name="_xlnm.Print_Titles" localSheetId="0">'ХВС ДПР с 2021 года'!$6:$7</definedName>
    <definedName name="_xlnm.Print_Area" localSheetId="0">'ХВС ДПР с 2021 года'!$A$1:$K$158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38" i="1" l="1"/>
  <c r="I39" i="1" l="1"/>
  <c r="I89" i="1" l="1"/>
  <c r="F124" i="1"/>
  <c r="I66" i="1" l="1"/>
  <c r="I31" i="1"/>
  <c r="I57" i="1" l="1"/>
  <c r="I34" i="1"/>
  <c r="B153" i="1" l="1"/>
  <c r="B152" i="1"/>
  <c r="K151" i="1"/>
  <c r="K147" i="1"/>
  <c r="K146" i="1"/>
  <c r="K145" i="1"/>
  <c r="K144" i="1"/>
  <c r="I143" i="1"/>
  <c r="G143" i="1"/>
  <c r="F143" i="1"/>
  <c r="E143" i="1"/>
  <c r="D143" i="1"/>
  <c r="K142" i="1"/>
  <c r="K141" i="1"/>
  <c r="K140" i="1"/>
  <c r="K139" i="1"/>
  <c r="K138" i="1"/>
  <c r="K137" i="1"/>
  <c r="K136" i="1"/>
  <c r="K135" i="1"/>
  <c r="K134" i="1"/>
  <c r="K133" i="1"/>
  <c r="I132" i="1"/>
  <c r="I124" i="1" s="1"/>
  <c r="G132" i="1"/>
  <c r="F132" i="1"/>
  <c r="K132" i="1" s="1"/>
  <c r="E132" i="1"/>
  <c r="E124" i="1" s="1"/>
  <c r="D132" i="1"/>
  <c r="K131" i="1"/>
  <c r="K130" i="1"/>
  <c r="K129" i="1"/>
  <c r="K128" i="1"/>
  <c r="K127" i="1"/>
  <c r="K126" i="1"/>
  <c r="K125" i="1"/>
  <c r="D124" i="1"/>
  <c r="K123" i="1"/>
  <c r="K122" i="1"/>
  <c r="K121" i="1"/>
  <c r="K120" i="1"/>
  <c r="K119" i="1"/>
  <c r="K118" i="1"/>
  <c r="K117" i="1"/>
  <c r="K116" i="1"/>
  <c r="K115" i="1"/>
  <c r="K114" i="1"/>
  <c r="K113" i="1"/>
  <c r="K112" i="1"/>
  <c r="K111" i="1"/>
  <c r="K110" i="1"/>
  <c r="K109" i="1"/>
  <c r="K108" i="1"/>
  <c r="K107" i="1"/>
  <c r="K106" i="1"/>
  <c r="I105" i="1"/>
  <c r="G105" i="1"/>
  <c r="F105" i="1"/>
  <c r="K105" i="1" s="1"/>
  <c r="E105" i="1"/>
  <c r="D105" i="1"/>
  <c r="D97" i="1" s="1"/>
  <c r="K95" i="1"/>
  <c r="K94" i="1"/>
  <c r="I93" i="1"/>
  <c r="G93" i="1"/>
  <c r="F93" i="1"/>
  <c r="K93" i="1" s="1"/>
  <c r="E93" i="1"/>
  <c r="D93" i="1"/>
  <c r="K92" i="1"/>
  <c r="K91" i="1"/>
  <c r="K90" i="1"/>
  <c r="K89" i="1"/>
  <c r="K88" i="1"/>
  <c r="K87" i="1"/>
  <c r="K86" i="1"/>
  <c r="K85" i="1"/>
  <c r="K84" i="1"/>
  <c r="I83" i="1"/>
  <c r="G83" i="1"/>
  <c r="F83" i="1"/>
  <c r="K83" i="1" s="1"/>
  <c r="E83" i="1"/>
  <c r="D83" i="1"/>
  <c r="I82" i="1"/>
  <c r="G82" i="1"/>
  <c r="G81" i="1" s="1"/>
  <c r="F82" i="1"/>
  <c r="E82" i="1"/>
  <c r="D82" i="1"/>
  <c r="D81" i="1" s="1"/>
  <c r="E81" i="1"/>
  <c r="I80" i="1"/>
  <c r="K80" i="1" s="1"/>
  <c r="I79" i="1"/>
  <c r="K79" i="1" s="1"/>
  <c r="I78" i="1"/>
  <c r="K78" i="1" s="1"/>
  <c r="I77" i="1"/>
  <c r="K77" i="1" s="1"/>
  <c r="I76" i="1"/>
  <c r="K76" i="1" s="1"/>
  <c r="I75" i="1"/>
  <c r="K75" i="1" s="1"/>
  <c r="I74" i="1"/>
  <c r="K74" i="1" s="1"/>
  <c r="I73" i="1"/>
  <c r="K73" i="1" s="1"/>
  <c r="I72" i="1"/>
  <c r="K72" i="1" s="1"/>
  <c r="I71" i="1"/>
  <c r="K71" i="1" s="1"/>
  <c r="I70" i="1"/>
  <c r="K70" i="1" s="1"/>
  <c r="I69" i="1"/>
  <c r="K69" i="1" s="1"/>
  <c r="I68" i="1"/>
  <c r="K68" i="1" s="1"/>
  <c r="I67" i="1"/>
  <c r="K67" i="1" s="1"/>
  <c r="K66" i="1"/>
  <c r="G65" i="1"/>
  <c r="G61" i="1" s="1"/>
  <c r="F65" i="1"/>
  <c r="F61" i="1" s="1"/>
  <c r="E65" i="1"/>
  <c r="D65" i="1"/>
  <c r="I64" i="1"/>
  <c r="K64" i="1" s="1"/>
  <c r="I63" i="1"/>
  <c r="K63" i="1" s="1"/>
  <c r="I62" i="1"/>
  <c r="K62" i="1" s="1"/>
  <c r="E61" i="1"/>
  <c r="D61" i="1"/>
  <c r="G60" i="1"/>
  <c r="G54" i="1" s="1"/>
  <c r="F60" i="1"/>
  <c r="I60" i="1" s="1"/>
  <c r="K60" i="1" s="1"/>
  <c r="E60" i="1"/>
  <c r="E54" i="1" s="1"/>
  <c r="D60" i="1"/>
  <c r="I59" i="1"/>
  <c r="K59" i="1" s="1"/>
  <c r="I58" i="1"/>
  <c r="K58" i="1" s="1"/>
  <c r="K57" i="1"/>
  <c r="I56" i="1"/>
  <c r="K56" i="1" s="1"/>
  <c r="I55" i="1"/>
  <c r="K55" i="1" s="1"/>
  <c r="F54" i="1"/>
  <c r="I54" i="1" s="1"/>
  <c r="K54" i="1" s="1"/>
  <c r="D54" i="1"/>
  <c r="I53" i="1"/>
  <c r="K53" i="1" s="1"/>
  <c r="I52" i="1"/>
  <c r="K52" i="1" s="1"/>
  <c r="I51" i="1"/>
  <c r="K51" i="1" s="1"/>
  <c r="I50" i="1"/>
  <c r="K50" i="1" s="1"/>
  <c r="I49" i="1"/>
  <c r="K49" i="1" s="1"/>
  <c r="I48" i="1"/>
  <c r="K48" i="1" s="1"/>
  <c r="G47" i="1"/>
  <c r="F47" i="1"/>
  <c r="E47" i="1"/>
  <c r="D47" i="1"/>
  <c r="I46" i="1"/>
  <c r="K46" i="1" s="1"/>
  <c r="I45" i="1"/>
  <c r="K45" i="1" s="1"/>
  <c r="G44" i="1"/>
  <c r="F44" i="1"/>
  <c r="E44" i="1"/>
  <c r="D44" i="1"/>
  <c r="I43" i="1"/>
  <c r="K43" i="1" s="1"/>
  <c r="I42" i="1"/>
  <c r="K42" i="1" s="1"/>
  <c r="I41" i="1"/>
  <c r="K41" i="1" s="1"/>
  <c r="G40" i="1"/>
  <c r="F40" i="1"/>
  <c r="I40" i="1" s="1"/>
  <c r="K40" i="1" s="1"/>
  <c r="E40" i="1"/>
  <c r="D40" i="1"/>
  <c r="D36" i="1" s="1"/>
  <c r="D33" i="1" s="1"/>
  <c r="K39" i="1"/>
  <c r="I38" i="1"/>
  <c r="K38" i="1" s="1"/>
  <c r="I37" i="1"/>
  <c r="K37" i="1" s="1"/>
  <c r="G36" i="1"/>
  <c r="G33" i="1" s="1"/>
  <c r="F36" i="1"/>
  <c r="F33" i="1" s="1"/>
  <c r="E36" i="1"/>
  <c r="I35" i="1"/>
  <c r="K35" i="1" s="1"/>
  <c r="K34" i="1"/>
  <c r="K32" i="1"/>
  <c r="K30" i="1"/>
  <c r="K29" i="1"/>
  <c r="K28" i="1"/>
  <c r="K27" i="1"/>
  <c r="K24" i="1"/>
  <c r="K23" i="1"/>
  <c r="K22" i="1"/>
  <c r="K21" i="1"/>
  <c r="K20" i="1"/>
  <c r="I19" i="1"/>
  <c r="G19" i="1"/>
  <c r="F19" i="1"/>
  <c r="F15" i="1" s="1"/>
  <c r="E19" i="1"/>
  <c r="E15" i="1" s="1"/>
  <c r="E12" i="1" s="1"/>
  <c r="D19" i="1"/>
  <c r="D15" i="1" s="1"/>
  <c r="D12" i="1" s="1"/>
  <c r="K18" i="1"/>
  <c r="K17" i="1"/>
  <c r="K16" i="1"/>
  <c r="I15" i="1"/>
  <c r="G15" i="1"/>
  <c r="G12" i="1" s="1"/>
  <c r="K11" i="1"/>
  <c r="K10" i="1"/>
  <c r="I81" i="1" l="1"/>
  <c r="D26" i="1"/>
  <c r="D25" i="1" s="1"/>
  <c r="D152" i="1" s="1"/>
  <c r="D153" i="1" s="1"/>
  <c r="E33" i="1"/>
  <c r="E26" i="1" s="1"/>
  <c r="I97" i="1"/>
  <c r="K82" i="1"/>
  <c r="G26" i="1"/>
  <c r="E97" i="1"/>
  <c r="I65" i="1"/>
  <c r="K65" i="1" s="1"/>
  <c r="K143" i="1"/>
  <c r="G96" i="1"/>
  <c r="I33" i="1"/>
  <c r="K33" i="1" s="1"/>
  <c r="F26" i="1"/>
  <c r="I26" i="1" s="1"/>
  <c r="G14" i="1"/>
  <c r="G9" i="1"/>
  <c r="I61" i="1"/>
  <c r="K61" i="1" s="1"/>
  <c r="D14" i="1"/>
  <c r="D9" i="1"/>
  <c r="D96" i="1"/>
  <c r="E14" i="1"/>
  <c r="E9" i="1"/>
  <c r="E96" i="1"/>
  <c r="K15" i="1"/>
  <c r="F12" i="1"/>
  <c r="F96" i="1" s="1"/>
  <c r="I96" i="1" s="1"/>
  <c r="I36" i="1"/>
  <c r="K36" i="1" s="1"/>
  <c r="I44" i="1"/>
  <c r="K44" i="1" s="1"/>
  <c r="F81" i="1"/>
  <c r="K19" i="1"/>
  <c r="I47" i="1"/>
  <c r="K47" i="1" s="1"/>
  <c r="K81" i="1" l="1"/>
  <c r="G25" i="1"/>
  <c r="G152" i="1" s="1"/>
  <c r="G153" i="1" s="1"/>
  <c r="E25" i="1"/>
  <c r="E152" i="1" s="1"/>
  <c r="E153" i="1" s="1"/>
  <c r="K96" i="1"/>
  <c r="I25" i="1"/>
  <c r="I152" i="1" s="1"/>
  <c r="I153" i="1" s="1"/>
  <c r="F14" i="1"/>
  <c r="I14" i="1" s="1"/>
  <c r="F9" i="1"/>
  <c r="K124" i="1"/>
  <c r="F97" i="1"/>
  <c r="K97" i="1" s="1"/>
  <c r="I13" i="1" l="1"/>
  <c r="F25" i="1"/>
  <c r="K26" i="1"/>
  <c r="K13" i="1" l="1"/>
  <c r="I12" i="1"/>
  <c r="K25" i="1"/>
  <c r="F152" i="1"/>
  <c r="K14" i="1"/>
  <c r="I9" i="1" l="1"/>
  <c r="K9" i="1" s="1"/>
  <c r="K12" i="1"/>
  <c r="K152" i="1"/>
  <c r="F153" i="1"/>
  <c r="F154" i="1" l="1"/>
  <c r="K153" i="1"/>
  <c r="G154" i="1"/>
  <c r="I154" i="1"/>
</calcChain>
</file>

<file path=xl/sharedStrings.xml><?xml version="1.0" encoding="utf-8"?>
<sst xmlns="http://schemas.openxmlformats.org/spreadsheetml/2006/main" count="458" uniqueCount="262">
  <si>
    <t>№ п/п</t>
  </si>
  <si>
    <t>Наименование показателя</t>
  </si>
  <si>
    <t>Единица
измерений</t>
  </si>
  <si>
    <t>Представлено Предприятием в качестве обоснования</t>
  </si>
  <si>
    <t>Обоснование причин и ссылки на правовые нормы, на основании которых органом регулирования проведен расчет расходов и объема отпуска услуг, а также принято решение об исключении из расчета тарифов экономически не обоснованных расходов, учтенных регулируемой организацией в предложении об установлении тарифов</t>
  </si>
  <si>
    <t>план</t>
  </si>
  <si>
    <t>факт</t>
  </si>
  <si>
    <t>Баланс:</t>
  </si>
  <si>
    <t>1.</t>
  </si>
  <si>
    <t>Объем поднятой воды</t>
  </si>
  <si>
    <t>куб. м</t>
  </si>
  <si>
    <t>2.</t>
  </si>
  <si>
    <t>Получено воды со стороны</t>
  </si>
  <si>
    <t>3.</t>
  </si>
  <si>
    <t>Объем воды, используемой на собственные хозяйственно-бытовые нужды</t>
  </si>
  <si>
    <t>4.</t>
  </si>
  <si>
    <t>Объем воды, поданной в сеть</t>
  </si>
  <si>
    <t>5.</t>
  </si>
  <si>
    <t>Потери воды в сети</t>
  </si>
  <si>
    <t>6.</t>
  </si>
  <si>
    <t>Уровень потерь воды в общем объеме воды, поданной в сеть</t>
  </si>
  <si>
    <t>%</t>
  </si>
  <si>
    <t>Долгосрочный параметр регулирования в соответствии с п.79 Основ ценообразования.</t>
  </si>
  <si>
    <t>7.</t>
  </si>
  <si>
    <t>Объем полезного отпуска питьевого водоснабжения всего, в том числе:</t>
  </si>
  <si>
    <t>7.1.</t>
  </si>
  <si>
    <t>Объем воды, используемой на производственные нужды всего, в том числе:</t>
  </si>
  <si>
    <t>7.1.1.</t>
  </si>
  <si>
    <t>на нужды горячего водоснабжения</t>
  </si>
  <si>
    <t>7.2.</t>
  </si>
  <si>
    <t>Отпущено воды другим водопроводам</t>
  </si>
  <si>
    <t>7.3.</t>
  </si>
  <si>
    <t>Объем реализации воды всего, в том числе:</t>
  </si>
  <si>
    <t>7.3.1.</t>
  </si>
  <si>
    <t>бюджетным потребителям</t>
  </si>
  <si>
    <t>7.3.2.</t>
  </si>
  <si>
    <t>населению</t>
  </si>
  <si>
    <t>7.3.3.</t>
  </si>
  <si>
    <t>прочим потребителям</t>
  </si>
  <si>
    <t>Расчет необходимой валовой выручки:</t>
  </si>
  <si>
    <t>Является плательщиком НДС (да/нет)</t>
  </si>
  <si>
    <t>Нет</t>
  </si>
  <si>
    <t>Текущие расходы</t>
  </si>
  <si>
    <t>тыс. руб.</t>
  </si>
  <si>
    <t>По нижеприведенным основаниям.</t>
  </si>
  <si>
    <t>1.1.</t>
  </si>
  <si>
    <t>Операционные расходы</t>
  </si>
  <si>
    <t>Параметры расчета:</t>
  </si>
  <si>
    <t>индекс эффективности операционных расходов</t>
  </si>
  <si>
    <t>-</t>
  </si>
  <si>
    <t>индекс потребительских цен</t>
  </si>
  <si>
    <t>ИЦП (обеспечение электрической энергией, газом и паром; кондиционирование воздуха)</t>
  </si>
  <si>
    <t>размер страховых взносов</t>
  </si>
  <si>
    <t>индекс изменения количества активов</t>
  </si>
  <si>
    <t>1.1.1.</t>
  </si>
  <si>
    <t>Производственные расходы</t>
  </si>
  <si>
    <t>1.1.1.1.</t>
  </si>
  <si>
    <t>Расходы на приобретение сырья и материалов и их хранение</t>
  </si>
  <si>
    <t>1.1.1.2.</t>
  </si>
  <si>
    <t>Расходы на оплату регулируемыми организациями выполняемых сторонними организациями работ и (или) услуг</t>
  </si>
  <si>
    <t>1.1.1.3.</t>
  </si>
  <si>
    <t>Расходы на оплату труда и страховые взносы производственного персонала,
в том числе:</t>
  </si>
  <si>
    <t>1.1.1.3.1.</t>
  </si>
  <si>
    <t>Фонд оплаты труда основного производственного персонала</t>
  </si>
  <si>
    <t>Среднемесячная оплата труда основного производственного персонала</t>
  </si>
  <si>
    <t>руб./мес.</t>
  </si>
  <si>
    <t>Численность (среднесписочная) основного производственного персонала, принятая для расчета</t>
  </si>
  <si>
    <t>ед.</t>
  </si>
  <si>
    <t>1.1.1.3.2.</t>
  </si>
  <si>
    <t>Страховые взносы от оплаты труда основного производственного персонала</t>
  </si>
  <si>
    <t>1.1.1.3.3.</t>
  </si>
  <si>
    <t>Фонд оплаты труда цехового персонала</t>
  </si>
  <si>
    <t>Среднемесячная оплата труда цехового персонала</t>
  </si>
  <si>
    <t>Численность (среднесписочная) цехового персонала, принятая для расчета</t>
  </si>
  <si>
    <t>1.1.1.3.4.</t>
  </si>
  <si>
    <t>Страховые взносы от оплаты труда цехового персонала</t>
  </si>
  <si>
    <t>1.1.1.4.</t>
  </si>
  <si>
    <t>Расходы на уплату процентов по займам и кредитам, не учитываемые при определении налогооблагаемой базы налога на прибыль</t>
  </si>
  <si>
    <t>1.1.1.5.</t>
  </si>
  <si>
    <t>Общехозяйственные расходы</t>
  </si>
  <si>
    <t>1.1.1.6.</t>
  </si>
  <si>
    <t>Прочие производственные расходы</t>
  </si>
  <si>
    <t>1.1.1.6.1.</t>
  </si>
  <si>
    <t>Расходы на амортизацию автотранспорта</t>
  </si>
  <si>
    <t>1.1.1.6.2.</t>
  </si>
  <si>
    <t>Расходы на приобретение (использование) вспомогательных материалов, запасных частей</t>
  </si>
  <si>
    <t>1.1.1.6.3.</t>
  </si>
  <si>
    <t>Расходы на эксплуатацию, техническое обслуживание и ремонт автотранспорта</t>
  </si>
  <si>
    <t>1.1.1.6.4.</t>
  </si>
  <si>
    <t>Расходы на осуществление производственного контроля качества воды</t>
  </si>
  <si>
    <t>1.1.1.6.5.</t>
  </si>
  <si>
    <t>Расходы на аварийно-диспетчерское обслуживание</t>
  </si>
  <si>
    <t>1.1.1.6.6.</t>
  </si>
  <si>
    <t>Расходы на охрану труда</t>
  </si>
  <si>
    <t>1.1.2.</t>
  </si>
  <si>
    <t>Ремонтные расходы</t>
  </si>
  <si>
    <t>1.1.2.1.</t>
  </si>
  <si>
    <t>Расходы на текущий ремонт централизованных систем водоснабжения либо объектов, входящих в состав таких систем</t>
  </si>
  <si>
    <t>1.1.2.2.</t>
  </si>
  <si>
    <t>Расходы на капитальный ремонт централизованных систем водоснабжения либо объектов, входящих в состав таких систем</t>
  </si>
  <si>
    <t>1.1.2.3.</t>
  </si>
  <si>
    <t>Расходы на оплату труда ремонтного персонала</t>
  </si>
  <si>
    <t>Среднемесячная оплата труда ремонтного персонала</t>
  </si>
  <si>
    <t>Численность (среднесписочная) ремонтного персонала, принятая для расчета</t>
  </si>
  <si>
    <t>1.1.2.4.</t>
  </si>
  <si>
    <t>Страховые взносы от оплаты труда ремонтного персонала</t>
  </si>
  <si>
    <t>1.1.3.</t>
  </si>
  <si>
    <t>Административные расходы</t>
  </si>
  <si>
    <t>1.1.3.1.</t>
  </si>
  <si>
    <t>Фонд оплаты труда административного персонала</t>
  </si>
  <si>
    <t>Среднемесячная оплата труда административного персонала</t>
  </si>
  <si>
    <t>Численность (среднесписочная) административного персонала, относимая на регулируемый вид деятельности</t>
  </si>
  <si>
    <t>1.1.3.2.</t>
  </si>
  <si>
    <t>Страховые взносы от оплаты труда административного персонала</t>
  </si>
  <si>
    <t>1.1.3.3.</t>
  </si>
  <si>
    <t>Административные расходы за исключением расходов на оплату труда и страховых взносов административно-управленческого персонала:</t>
  </si>
  <si>
    <t>Расходы на оплату работ и услуг, выполняемых сторонними организациями:</t>
  </si>
  <si>
    <t>услуги связи и интернет</t>
  </si>
  <si>
    <t>юридические услуги</t>
  </si>
  <si>
    <t>аудиторские услуги</t>
  </si>
  <si>
    <t>консультационные услуги</t>
  </si>
  <si>
    <t>услуги по вневедомственной охране объектов и территорий</t>
  </si>
  <si>
    <t>информационные услуги</t>
  </si>
  <si>
    <t>Арендная плата, лизинговые платежи, не связанные с арендой (лизингом) централизованных систем водоснабжения и (или) водоотведения либо объектов, входящих в состав таких систем</t>
  </si>
  <si>
    <t>Служебные командировки</t>
  </si>
  <si>
    <t>Обучение персонала</t>
  </si>
  <si>
    <t>Расходы на страхование производственных объектов, учитываемые при определении базы по налогу на прибыль</t>
  </si>
  <si>
    <t>Прочие административные расходы:</t>
  </si>
  <si>
    <t>Расходы на амортизацию непроизводственных активов</t>
  </si>
  <si>
    <t>Расходы на оплату услуг сторонних организаций по обеспечению безопасности функционирования объектов централизованных систем водоснабжения и водоотведения, в том числе расходы на защиту от террористических угроз</t>
  </si>
  <si>
    <t>1.2.</t>
  </si>
  <si>
    <t>Расходы на электрическую энергию и мощность</t>
  </si>
  <si>
    <t>1.2.1.</t>
  </si>
  <si>
    <t>Расходы на покупку электрической энергии</t>
  </si>
  <si>
    <t>Объем покупной энергии:</t>
  </si>
  <si>
    <t>НН</t>
  </si>
  <si>
    <t>кВт-ч</t>
  </si>
  <si>
    <t>СН1</t>
  </si>
  <si>
    <t>СН2</t>
  </si>
  <si>
    <t>ВН</t>
  </si>
  <si>
    <t>Тариф на электрическую энергию:</t>
  </si>
  <si>
    <t>руб./ кВт-ч</t>
  </si>
  <si>
    <t>1.2.2.</t>
  </si>
  <si>
    <t>Расходы на покупку мощности</t>
  </si>
  <si>
    <t xml:space="preserve">Мощность </t>
  </si>
  <si>
    <t>МВт</t>
  </si>
  <si>
    <t>Ставка за мощность</t>
  </si>
  <si>
    <t>руб./ МВт в мес.</t>
  </si>
  <si>
    <t>1.2.3.</t>
  </si>
  <si>
    <t>Удельный расход электрической энергии</t>
  </si>
  <si>
    <t>кВт-ч/куб. м</t>
  </si>
  <si>
    <t>1.3.</t>
  </si>
  <si>
    <t>Неподконтрольные расходы</t>
  </si>
  <si>
    <t>1.3.1.</t>
  </si>
  <si>
    <t>Реагенты</t>
  </si>
  <si>
    <t>1.3.1.1.</t>
  </si>
  <si>
    <t>Затраты на реагент 1</t>
  </si>
  <si>
    <t>Расход</t>
  </si>
  <si>
    <t>ед. изм.</t>
  </si>
  <si>
    <t>Цена</t>
  </si>
  <si>
    <t xml:space="preserve"> руб/ед. изм.</t>
  </si>
  <si>
    <t>1.3.1.2.</t>
  </si>
  <si>
    <t>Затраты на реагент 2</t>
  </si>
  <si>
    <t>1.3.2.</t>
  </si>
  <si>
    <t>Расходы на оплату товаров (услуг, работ), приобретаемых у других организаций, осуществляющих регулируемые виды деятельности</t>
  </si>
  <si>
    <t>1.3.2.1.</t>
  </si>
  <si>
    <t>Расходы на тепловую энергию</t>
  </si>
  <si>
    <t>объем тепловой энергии</t>
  </si>
  <si>
    <t>Гкал</t>
  </si>
  <si>
    <t>тариф на тепловую энергию</t>
  </si>
  <si>
    <t>руб./Гкал</t>
  </si>
  <si>
    <t>1.3.2.2.</t>
  </si>
  <si>
    <t>Расходы на горячую воду</t>
  </si>
  <si>
    <t>объем горячей воды</t>
  </si>
  <si>
    <t>тариф на горячую воду</t>
  </si>
  <si>
    <t>руб./куб. м</t>
  </si>
  <si>
    <t>1.3.2.3.</t>
  </si>
  <si>
    <t>Расходы на транспортировку воды</t>
  </si>
  <si>
    <t>объем транспортируемой воды</t>
  </si>
  <si>
    <t>тариф на транспортировку воды</t>
  </si>
  <si>
    <t>1.3.2.4.</t>
  </si>
  <si>
    <t>Расходы на покупку воды</t>
  </si>
  <si>
    <t>объем покупной воды</t>
  </si>
  <si>
    <t>тариф на воду</t>
  </si>
  <si>
    <t>1.3.2.5.</t>
  </si>
  <si>
    <t>Расходы на водоотведение</t>
  </si>
  <si>
    <t>объем услуги водоотведение</t>
  </si>
  <si>
    <t>тариф на водоотведение</t>
  </si>
  <si>
    <t>1.3.2.6.</t>
  </si>
  <si>
    <t xml:space="preserve">Расходы на транспортировку сточных вод </t>
  </si>
  <si>
    <t>объем транспортируемых сточных вод</t>
  </si>
  <si>
    <t xml:space="preserve">тариф на транспортировку сточных вод </t>
  </si>
  <si>
    <t>1.3.3.</t>
  </si>
  <si>
    <t>Расходы на уплату налогов, сборов и других обязательных платежей</t>
  </si>
  <si>
    <t>1.3.3.1.</t>
  </si>
  <si>
    <t>Налог на прибыль</t>
  </si>
  <si>
    <t>1.3.3.2.</t>
  </si>
  <si>
    <t>Налог на имущество организаций</t>
  </si>
  <si>
    <t>1.3.3.3.</t>
  </si>
  <si>
    <t>Земельный налог и арендная плата за землю</t>
  </si>
  <si>
    <t>1.3.3.4.</t>
  </si>
  <si>
    <t>Водный налог</t>
  </si>
  <si>
    <t>1.3.3.5.</t>
  </si>
  <si>
    <t>Плата за пользование водным объектом</t>
  </si>
  <si>
    <t>1.3.3.6.</t>
  </si>
  <si>
    <t>Транспортный налог</t>
  </si>
  <si>
    <t>1.3.3.7.</t>
  </si>
  <si>
    <t>Плата за негативное воздействие на окружающую среду</t>
  </si>
  <si>
    <t>1.3.3.8.</t>
  </si>
  <si>
    <t>Прочие налоги и сборы:</t>
  </si>
  <si>
    <t>Единый налог, уплачиваемый организацией, применяющей упрощенную систему налогообложения</t>
  </si>
  <si>
    <t>1.3.4.</t>
  </si>
  <si>
    <t>Расходы на арендную плату, концессионную плату и лизинговые платежи в отношении централизованных систем водоснабжения либо объектов, входящих в состав таких систем</t>
  </si>
  <si>
    <t>1.3.5.</t>
  </si>
  <si>
    <t>Сбытовые расходы гарантирующей организации (расходы по сомнительным долгам (дебиторской задолженности)</t>
  </si>
  <si>
    <t>1.3.6.</t>
  </si>
  <si>
    <t>Экономия средств, достигнутая в результате снижения расходов предыдущего долгосрочного периода регулирования</t>
  </si>
  <si>
    <t>1.3.7.</t>
  </si>
  <si>
    <t>Расходы на обслуживание бесхозяйных сетей</t>
  </si>
  <si>
    <t>1.3.8.</t>
  </si>
  <si>
    <t>Расходы на компенсацию экономически обоснованных расходов, не учтенных органом регулирования тарифов при установлении тарифов в прошлые периоды регулирования, и (или) недополученных доходов</t>
  </si>
  <si>
    <t>1.3.9.</t>
  </si>
  <si>
    <t>Займы и кредиты (для метода индексации)</t>
  </si>
  <si>
    <t>1.3.9.1.</t>
  </si>
  <si>
    <t>Возврат займов и кредитов</t>
  </si>
  <si>
    <t>1.3.9.2.</t>
  </si>
  <si>
    <t>Проценты по займам и кредитам</t>
  </si>
  <si>
    <t>Амортизация</t>
  </si>
  <si>
    <t>Нормативная прибыль</t>
  </si>
  <si>
    <t>3.1.</t>
  </si>
  <si>
    <t>Расходы на капитальные вложения (инвестиции), определяемые в соответствии с утвержденными инвестиционными программами</t>
  </si>
  <si>
    <t>3.2.</t>
  </si>
  <si>
    <t>Средства на возврат займов и кредитов, привлекаемых на реализацию мероприятий инвестиционной программы, в размере, определяемом исходя из срока их возврата, предусмотренного договорами займа и кредитными договорами, а также проценты по таким займам и кредитам</t>
  </si>
  <si>
    <t>3.3.</t>
  </si>
  <si>
    <t>Расходы на выплаты, предусмотренные коллективными договорами, не учитываемые при определении налоговой базы налога на прибыль (расходы, относимые на прибыль после налогообложения)</t>
  </si>
  <si>
    <t>Расчетная предпринимательская прибыль гарантирующей организации</t>
  </si>
  <si>
    <t>Величина отклонения показателя ввода объектов системы водоснабжения и (или) водоотведения в эксплуатацию и изменения инвестиционной программы</t>
  </si>
  <si>
    <t>Степень исполнения обязательств по созданию и (или) реконструкции объектов концессионного соглашения, по эксплуатации объектов по договору аренды централизованных систем горячего водоснабжения, холодного водоснабжения и (или) водоотведения, отдельных объектов таких систем, находящихся в государственной или муниципальной собственности, по реализации инвестиционной программы, производственной программы при недостижении  утвержденных плановых значений показателей надежности и качества объектов централизованных систем водоснабжения и (или) водоотведения</t>
  </si>
  <si>
    <t>Величина изменения НВВ, проводимого в целях сглаживания, определенная при корректировке тарифа на каждый год долгосрочного периода регулирования</t>
  </si>
  <si>
    <t>8.</t>
  </si>
  <si>
    <t>Величина корректировки НВВ по результатам деятельности прошлых периодов регулирования, а также осуществляемой с целью учета отклонения фактических значений параметров расчета тарифов от значений, учтенных при установлении тарифов</t>
  </si>
  <si>
    <t>9.</t>
  </si>
  <si>
    <t>По вышеприведенным основаниям.</t>
  </si>
  <si>
    <t>10.</t>
  </si>
  <si>
    <t>Определен исходя из принятой необходимой валовой выручки и объема полезного отпуска услуг.</t>
  </si>
  <si>
    <t>11.</t>
  </si>
  <si>
    <t>Темп роста тарифа</t>
  </si>
  <si>
    <t>Ответственный за подготовку</t>
  </si>
  <si>
    <t>Ф.И.О.</t>
  </si>
  <si>
    <t>Расчет тарифа на питьевую воду (питьевое водоснабжение) на 2022 год методом индексации (корректировка)</t>
  </si>
  <si>
    <t>Заявлено Предприятием на 2022 год</t>
  </si>
  <si>
    <t xml:space="preserve">Учтено органом регулирования на 2022 год </t>
  </si>
  <si>
    <t>Рост по отношению к 2021 году, %</t>
  </si>
  <si>
    <t>В соответствии с п. 60 Основ ценообразования операционные расходы определены путем индексации операционных расходов базового периода регулирования с применением нижеприведенных параметров для расчета расходов на 2022 год.</t>
  </si>
  <si>
    <t>Согласно базовому варианту Прогноза социально-экономического развития РФ на 2022 год и на плановый период 2023 и 2024 годов, разработанному Минэкономразвития России в сентябре 2021 года (далее - Прогноз).</t>
  </si>
  <si>
    <t xml:space="preserve"> для потребителей МКУ "ЦХО Масляногорского сельского поселения", оказывающего услуги на территории</t>
  </si>
  <si>
    <t xml:space="preserve"> Масляногорского муниципального образования Зиминского района</t>
  </si>
  <si>
    <t>2021 год (утверждено дата и № НПА) от 01.12.2020 г. № 49</t>
  </si>
  <si>
    <t>2020 год (утверждено дата и № НПА) от 29.11.2017 г. № 44</t>
  </si>
  <si>
    <t xml:space="preserve">Водный налог принят в соответствии с гл.25 , ст.333.12 Налогового кодекса РФ: ставка водного налога для прочих потребителей 306 руб. за 1000 куб.м.  с коэффициентом  в  2022 году – 3,06. Налоговая ставка для населения принята  в размере 214 руб. за 1000 куб.  Из расчетного объема потребления воды  населением  исключен объем воды на полив земельного участка, а также  для водопоя и обслуживания скота и птицы. </t>
  </si>
  <si>
    <t>Н.В.Орехова</t>
  </si>
  <si>
    <t>Данные о фактическом объеме полезного отпуска питьевой воды за последний отчетный год и динамика полезного отпуска за последние 3 года не представлены. Показатель сохранен на уровне, определенном при установлении действующего тарифа 2021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</si>
</sst>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0.0_ ;\-#,##0.0\ "/>
    <numFmt numFmtId="165" formatCode="0.0%"/>
    <numFmt numFmtId="166" formatCode="#,##0.0000_ ;\-#,##0.0000\ "/>
    <numFmt numFmtId="167" formatCode="#,##0.00_ ;\-#,##0.00\ "/>
    <numFmt numFmtId="168" formatCode="#,##0.000_ ;\-#,##0.000\ "/>
  </numFmts>
  <fonts count="12" x14ac:knownFonts="1">
    <font>
      <sz val="10"/>
      <name val="Arial Cyr"/>
      <charset val="204"/>
    </font>
    <font>
      <sz val="10"/>
      <name val="Arial Cyr"/>
      <charset val="204"/>
    </font>
    <font>
      <sz val="11"/>
      <name val="Times New Roman"/>
      <family val="1"/>
      <charset val="204"/>
    </font>
    <font>
      <sz val="12"/>
      <name val="Times New Roman"/>
      <family val="1"/>
      <charset val="204"/>
    </font>
    <font>
      <b/>
      <sz val="14"/>
      <name val="Times New Roman"/>
      <family val="1"/>
      <charset val="204"/>
    </font>
    <font>
      <b/>
      <sz val="10"/>
      <name val="Times New Roman"/>
      <family val="1"/>
      <charset val="204"/>
    </font>
    <font>
      <sz val="10"/>
      <name val="Times New Roman"/>
      <family val="1"/>
      <charset val="204"/>
    </font>
    <font>
      <sz val="9"/>
      <name val="Times New Roman"/>
      <family val="1"/>
      <charset val="204"/>
    </font>
    <font>
      <b/>
      <sz val="11"/>
      <name val="Times New Roman"/>
      <family val="1"/>
      <charset val="204"/>
    </font>
    <font>
      <i/>
      <sz val="11"/>
      <name val="Times New Roman"/>
      <family val="1"/>
      <charset val="204"/>
    </font>
    <font>
      <sz val="8"/>
      <name val="Times New Roman"/>
      <family val="1"/>
      <charset val="204"/>
    </font>
    <font>
      <sz val="14"/>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90">
    <xf numFmtId="0" fontId="0" fillId="0" borderId="0" xfId="0"/>
    <xf numFmtId="0" fontId="2" fillId="0" borderId="0" xfId="0" applyFont="1" applyProtection="1">
      <protection locked="0"/>
    </xf>
    <xf numFmtId="0" fontId="2" fillId="0" borderId="0" xfId="0" applyFont="1" applyAlignment="1" applyProtection="1">
      <alignment horizontal="left" vertical="top" wrapText="1"/>
      <protection locked="0"/>
    </xf>
    <xf numFmtId="0" fontId="3" fillId="0" borderId="0" xfId="0" applyFont="1" applyProtection="1">
      <protection locked="0"/>
    </xf>
    <xf numFmtId="0" fontId="5" fillId="0" borderId="0" xfId="0" applyFont="1" applyProtection="1">
      <protection locked="0"/>
    </xf>
    <xf numFmtId="0" fontId="6" fillId="0" borderId="0" xfId="0" applyFont="1" applyProtection="1">
      <protection locked="0"/>
    </xf>
    <xf numFmtId="0" fontId="7" fillId="0" borderId="0" xfId="0" applyFont="1" applyProtection="1">
      <protection locked="0"/>
    </xf>
    <xf numFmtId="0" fontId="7" fillId="0" borderId="0" xfId="0" applyFont="1" applyAlignment="1" applyProtection="1">
      <alignment horizontal="left" vertical="top" wrapText="1"/>
      <protection locked="0"/>
    </xf>
    <xf numFmtId="0" fontId="2" fillId="0" borderId="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8" fillId="0" borderId="2"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3" xfId="0" applyFont="1" applyBorder="1" applyAlignment="1" applyProtection="1">
      <alignment vertical="center"/>
      <protection locked="0"/>
    </xf>
    <xf numFmtId="0" fontId="2" fillId="0" borderId="4" xfId="0" applyFont="1" applyBorder="1" applyAlignment="1" applyProtection="1">
      <alignment horizontal="left" vertical="center" wrapText="1"/>
      <protection locked="0"/>
    </xf>
    <xf numFmtId="0" fontId="2" fillId="0" borderId="4" xfId="0" applyFont="1" applyBorder="1" applyAlignment="1">
      <alignment horizontal="center" vertical="center"/>
    </xf>
    <xf numFmtId="164" fontId="2" fillId="0" borderId="4" xfId="1" applyNumberFormat="1" applyFont="1" applyFill="1" applyBorder="1" applyAlignment="1" applyProtection="1">
      <alignment horizontal="center" vertical="center"/>
    </xf>
    <xf numFmtId="164" fontId="2" fillId="0" borderId="4" xfId="1" applyNumberFormat="1" applyFont="1" applyFill="1" applyBorder="1" applyAlignment="1" applyProtection="1">
      <alignment horizontal="left" vertical="top" wrapText="1"/>
      <protection locked="0"/>
    </xf>
    <xf numFmtId="165" fontId="2" fillId="0" borderId="4" xfId="2" applyNumberFormat="1" applyFont="1" applyFill="1" applyBorder="1" applyAlignment="1" applyProtection="1">
      <alignment horizontal="center" vertical="center" wrapText="1"/>
      <protection locked="0"/>
    </xf>
    <xf numFmtId="164" fontId="2" fillId="0" borderId="4" xfId="1" applyNumberFormat="1" applyFont="1" applyFill="1" applyBorder="1" applyAlignment="1" applyProtection="1">
      <alignment horizontal="center" vertical="center"/>
      <protection locked="0"/>
    </xf>
    <xf numFmtId="164" fontId="2" fillId="0" borderId="2" xfId="1" applyNumberFormat="1" applyFont="1" applyFill="1" applyBorder="1" applyAlignment="1" applyProtection="1">
      <alignment horizontal="left" vertical="top" wrapText="1"/>
      <protection locked="0"/>
    </xf>
    <xf numFmtId="165" fontId="2" fillId="0" borderId="4" xfId="2" applyNumberFormat="1" applyFont="1" applyFill="1" applyBorder="1" applyAlignment="1" applyProtection="1">
      <alignment horizontal="center" vertical="center"/>
    </xf>
    <xf numFmtId="0" fontId="2" fillId="0" borderId="4" xfId="0" applyFont="1" applyBorder="1" applyAlignment="1" applyProtection="1">
      <alignment horizontal="left" vertical="center" wrapText="1" indent="1"/>
      <protection locked="0"/>
    </xf>
    <xf numFmtId="0" fontId="2" fillId="0" borderId="4" xfId="0" applyFont="1" applyBorder="1" applyAlignment="1" applyProtection="1">
      <alignment horizontal="left" vertical="center" wrapText="1" indent="2"/>
      <protection locked="0"/>
    </xf>
    <xf numFmtId="0" fontId="8" fillId="0" borderId="4" xfId="0" applyFont="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2" fillId="2" borderId="4" xfId="0" applyFont="1" applyFill="1" applyBorder="1" applyAlignment="1" applyProtection="1">
      <alignment horizontal="left" vertical="center" wrapText="1"/>
      <protection locked="0"/>
    </xf>
    <xf numFmtId="0" fontId="2" fillId="0" borderId="4"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4" xfId="0" applyFont="1" applyBorder="1" applyAlignment="1" applyProtection="1">
      <alignment horizontal="left" vertical="center"/>
      <protection locked="0"/>
    </xf>
    <xf numFmtId="16" fontId="2" fillId="0" borderId="4" xfId="0" applyNumberFormat="1" applyFont="1" applyBorder="1" applyAlignment="1" applyProtection="1">
      <alignment horizontal="center" vertical="center"/>
      <protection locked="0"/>
    </xf>
    <xf numFmtId="0" fontId="2" fillId="0" borderId="1" xfId="0" applyFont="1" applyBorder="1" applyAlignment="1">
      <alignment horizontal="center" vertical="center"/>
    </xf>
    <xf numFmtId="164" fontId="2" fillId="0" borderId="1" xfId="1" applyNumberFormat="1" applyFont="1" applyFill="1" applyBorder="1" applyAlignment="1" applyProtection="1">
      <alignment horizontal="center" vertical="center"/>
    </xf>
    <xf numFmtId="164" fontId="2" fillId="3" borderId="1" xfId="1" applyNumberFormat="1" applyFont="1" applyFill="1" applyBorder="1" applyAlignment="1" applyProtection="1">
      <alignment horizontal="center" vertical="center"/>
    </xf>
    <xf numFmtId="164" fontId="2" fillId="0" borderId="1" xfId="1" applyNumberFormat="1" applyFont="1" applyFill="1" applyBorder="1" applyAlignment="1" applyProtection="1">
      <alignment horizontal="left" vertical="top" wrapText="1"/>
      <protection locked="0"/>
    </xf>
    <xf numFmtId="2" fontId="2" fillId="0" borderId="7" xfId="0" applyNumberFormat="1" applyFont="1" applyBorder="1" applyAlignment="1">
      <alignment vertical="center" wrapText="1"/>
    </xf>
    <xf numFmtId="165" fontId="2" fillId="0" borderId="1" xfId="2" applyNumberFormat="1" applyFont="1" applyFill="1" applyBorder="1" applyAlignment="1" applyProtection="1">
      <alignment horizontal="center" vertical="center" wrapText="1"/>
      <protection locked="0"/>
    </xf>
    <xf numFmtId="0" fontId="9" fillId="0" borderId="2" xfId="0" applyFont="1" applyBorder="1" applyAlignment="1" applyProtection="1">
      <alignment horizontal="left" vertical="center"/>
      <protection locked="0"/>
    </xf>
    <xf numFmtId="0" fontId="2" fillId="0" borderId="2" xfId="0" applyFont="1" applyBorder="1" applyAlignment="1">
      <alignment horizontal="center" vertical="center"/>
    </xf>
    <xf numFmtId="164" fontId="2" fillId="0" borderId="6" xfId="1" applyNumberFormat="1" applyFont="1" applyFill="1" applyBorder="1" applyAlignment="1" applyProtection="1">
      <alignment horizontal="center" vertical="center"/>
    </xf>
    <xf numFmtId="164" fontId="2" fillId="0" borderId="6" xfId="1" applyNumberFormat="1" applyFont="1" applyFill="1" applyBorder="1" applyAlignment="1" applyProtection="1">
      <alignment horizontal="left" vertical="top" wrapText="1"/>
      <protection locked="0"/>
    </xf>
    <xf numFmtId="165" fontId="2" fillId="0" borderId="3" xfId="2" applyNumberFormat="1" applyFont="1" applyFill="1" applyBorder="1" applyAlignment="1" applyProtection="1">
      <alignment horizontal="center" vertical="center" wrapText="1"/>
      <protection locked="0"/>
    </xf>
    <xf numFmtId="0" fontId="2" fillId="0" borderId="4" xfId="0" applyFont="1" applyBorder="1" applyAlignment="1" applyProtection="1">
      <alignment horizontal="left" vertical="center" indent="2"/>
      <protection locked="0"/>
    </xf>
    <xf numFmtId="0" fontId="8" fillId="0" borderId="5" xfId="0" applyFont="1" applyBorder="1" applyAlignment="1">
      <alignment horizontal="center" vertical="center"/>
    </xf>
    <xf numFmtId="165" fontId="2" fillId="0" borderId="5" xfId="2" applyNumberFormat="1" applyFont="1" applyFill="1" applyBorder="1" applyAlignment="1" applyProtection="1">
      <alignment horizontal="center" vertical="center"/>
    </xf>
    <xf numFmtId="164" fontId="2" fillId="0" borderId="5" xfId="1" applyNumberFormat="1" applyFont="1" applyFill="1" applyBorder="1" applyAlignment="1" applyProtection="1">
      <alignment horizontal="left" vertical="top" wrapText="1"/>
      <protection locked="0"/>
    </xf>
    <xf numFmtId="164" fontId="2" fillId="0" borderId="8" xfId="1" applyNumberFormat="1" applyFont="1" applyFill="1" applyBorder="1" applyAlignment="1" applyProtection="1">
      <alignment horizontal="left" vertical="top" wrapText="1"/>
      <protection locked="0"/>
    </xf>
    <xf numFmtId="165" fontId="2" fillId="0" borderId="5" xfId="2" applyNumberFormat="1" applyFont="1" applyFill="1" applyBorder="1" applyAlignment="1" applyProtection="1">
      <alignment horizontal="center" vertical="center" wrapText="1"/>
      <protection locked="0"/>
    </xf>
    <xf numFmtId="0" fontId="8" fillId="0" borderId="4" xfId="0" applyFont="1" applyBorder="1" applyAlignment="1">
      <alignment horizontal="center" vertical="center"/>
    </xf>
    <xf numFmtId="165" fontId="2" fillId="3" borderId="4" xfId="2" applyNumberFormat="1" applyFont="1" applyFill="1" applyBorder="1" applyAlignment="1" applyProtection="1">
      <alignment horizontal="center" vertical="center"/>
    </xf>
    <xf numFmtId="0" fontId="2" fillId="2" borderId="4" xfId="0" applyFont="1" applyFill="1" applyBorder="1" applyAlignment="1" applyProtection="1">
      <alignment horizontal="center" vertical="center"/>
      <protection locked="0"/>
    </xf>
    <xf numFmtId="0" fontId="2" fillId="2" borderId="4" xfId="0" applyFont="1" applyFill="1" applyBorder="1" applyAlignment="1" applyProtection="1">
      <alignment horizontal="left" vertical="center" wrapText="1" indent="2"/>
      <protection locked="0"/>
    </xf>
    <xf numFmtId="0" fontId="2" fillId="2" borderId="4" xfId="0" applyFont="1" applyFill="1" applyBorder="1" applyAlignment="1">
      <alignment horizontal="center" vertical="center"/>
    </xf>
    <xf numFmtId="165" fontId="2" fillId="2" borderId="4" xfId="2" applyNumberFormat="1" applyFont="1" applyFill="1" applyBorder="1" applyAlignment="1" applyProtection="1">
      <alignment horizontal="center" vertical="center"/>
    </xf>
    <xf numFmtId="164" fontId="2" fillId="0" borderId="8" xfId="3" applyNumberFormat="1" applyFont="1" applyFill="1" applyBorder="1" applyAlignment="1" applyProtection="1">
      <alignment horizontal="left" vertical="center" wrapText="1"/>
      <protection locked="0"/>
    </xf>
    <xf numFmtId="164" fontId="2" fillId="3" borderId="4" xfId="1" applyNumberFormat="1" applyFont="1" applyFill="1" applyBorder="1" applyAlignment="1" applyProtection="1">
      <alignment horizontal="center" vertical="center"/>
    </xf>
    <xf numFmtId="164" fontId="2" fillId="0" borderId="2" xfId="1" applyNumberFormat="1" applyFont="1" applyFill="1" applyBorder="1" applyAlignment="1" applyProtection="1">
      <alignment horizontal="center" vertical="center" wrapText="1"/>
      <protection locked="0"/>
    </xf>
    <xf numFmtId="0" fontId="2" fillId="0" borderId="4" xfId="0" applyFont="1" applyBorder="1" applyAlignment="1" applyProtection="1">
      <alignment horizontal="left" vertical="center" wrapText="1" indent="3"/>
      <protection locked="0"/>
    </xf>
    <xf numFmtId="164" fontId="2" fillId="0" borderId="4" xfId="3" applyNumberFormat="1" applyFont="1" applyFill="1" applyBorder="1" applyAlignment="1" applyProtection="1">
      <alignment horizontal="center" vertical="center"/>
    </xf>
    <xf numFmtId="164" fontId="2" fillId="3" borderId="4" xfId="3" applyNumberFormat="1" applyFont="1" applyFill="1" applyBorder="1" applyAlignment="1" applyProtection="1">
      <alignment horizontal="center" vertical="center"/>
    </xf>
    <xf numFmtId="164" fontId="2" fillId="3" borderId="4" xfId="1" applyNumberFormat="1" applyFont="1" applyFill="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3" fillId="0" borderId="4" xfId="0" applyFont="1" applyBorder="1" applyAlignment="1" applyProtection="1">
      <alignment horizontal="left" vertical="center" wrapText="1" indent="1"/>
      <protection locked="0"/>
    </xf>
    <xf numFmtId="0" fontId="2" fillId="0" borderId="4" xfId="0" applyFont="1" applyBorder="1" applyAlignment="1" applyProtection="1">
      <alignment horizontal="right" vertical="center"/>
      <protection locked="0"/>
    </xf>
    <xf numFmtId="166" fontId="2" fillId="0" borderId="4" xfId="1" applyNumberFormat="1" applyFont="1" applyFill="1" applyBorder="1" applyAlignment="1" applyProtection="1">
      <alignment horizontal="center" vertical="center"/>
      <protection locked="0"/>
    </xf>
    <xf numFmtId="0" fontId="10" fillId="0" borderId="4" xfId="0" applyFont="1" applyBorder="1" applyAlignment="1" applyProtection="1">
      <alignment horizontal="center" vertical="center" wrapText="1"/>
      <protection locked="0"/>
    </xf>
    <xf numFmtId="164" fontId="2" fillId="0" borderId="4" xfId="1" applyNumberFormat="1" applyFont="1" applyFill="1" applyBorder="1" applyAlignment="1" applyProtection="1">
      <alignment horizontal="left" vertical="center" wrapText="1"/>
    </xf>
    <xf numFmtId="0" fontId="2" fillId="0" borderId="4" xfId="0" applyFont="1" applyBorder="1" applyAlignment="1">
      <alignment horizontal="left" vertical="center"/>
    </xf>
    <xf numFmtId="164" fontId="2" fillId="4" borderId="4" xfId="1" applyNumberFormat="1" applyFont="1" applyFill="1" applyBorder="1" applyAlignment="1" applyProtection="1">
      <alignment horizontal="center" vertical="center"/>
    </xf>
    <xf numFmtId="0" fontId="8" fillId="0" borderId="4" xfId="0" applyFont="1" applyBorder="1" applyAlignment="1">
      <alignment horizontal="left" vertical="center"/>
    </xf>
    <xf numFmtId="167" fontId="8" fillId="0" borderId="4" xfId="1" applyNumberFormat="1" applyFont="1" applyFill="1" applyBorder="1" applyAlignment="1" applyProtection="1">
      <alignment horizontal="center" vertical="center"/>
    </xf>
    <xf numFmtId="0" fontId="11" fillId="0" borderId="0" xfId="0" applyFont="1" applyProtection="1">
      <protection locked="0"/>
    </xf>
    <xf numFmtId="0" fontId="11" fillId="0" borderId="0" xfId="0" applyFont="1" applyAlignment="1" applyProtection="1">
      <alignment horizontal="right" vertical="top" wrapText="1"/>
      <protection locked="0"/>
    </xf>
    <xf numFmtId="165" fontId="2" fillId="5" borderId="5" xfId="2" applyNumberFormat="1" applyFont="1" applyFill="1" applyBorder="1" applyAlignment="1" applyProtection="1">
      <alignment horizontal="center" vertical="center"/>
    </xf>
    <xf numFmtId="165" fontId="2" fillId="5" borderId="4" xfId="2" applyNumberFormat="1" applyFont="1" applyFill="1" applyBorder="1" applyAlignment="1" applyProtection="1">
      <alignment horizontal="center" vertical="center"/>
    </xf>
    <xf numFmtId="168" fontId="2" fillId="0" borderId="4" xfId="1" applyNumberFormat="1" applyFont="1" applyFill="1" applyBorder="1" applyAlignment="1" applyProtection="1">
      <alignment horizontal="center" vertical="center"/>
      <protection locked="0"/>
    </xf>
    <xf numFmtId="0" fontId="3" fillId="0" borderId="0" xfId="0" applyFont="1" applyAlignment="1">
      <alignment horizontal="justify" vertical="center"/>
    </xf>
    <xf numFmtId="164" fontId="2" fillId="0" borderId="1" xfId="3" applyNumberFormat="1" applyFont="1" applyFill="1" applyBorder="1" applyAlignment="1" applyProtection="1">
      <alignment horizontal="left" vertical="center" wrapText="1"/>
      <protection locked="0"/>
    </xf>
    <xf numFmtId="164" fontId="2" fillId="0" borderId="5" xfId="3" applyNumberFormat="1" applyFont="1" applyFill="1" applyBorder="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164" fontId="2" fillId="0" borderId="1" xfId="1" applyNumberFormat="1" applyFont="1" applyFill="1" applyBorder="1" applyAlignment="1" applyProtection="1">
      <alignment horizontal="center" vertical="top" wrapText="1"/>
      <protection locked="0"/>
    </xf>
    <xf numFmtId="164" fontId="2" fillId="0" borderId="9" xfId="1" applyNumberFormat="1" applyFont="1" applyFill="1" applyBorder="1" applyAlignment="1" applyProtection="1">
      <alignment horizontal="center" vertical="top" wrapText="1"/>
      <protection locked="0"/>
    </xf>
    <xf numFmtId="164" fontId="2" fillId="0" borderId="5" xfId="1" applyNumberFormat="1" applyFont="1" applyFill="1" applyBorder="1" applyAlignment="1" applyProtection="1">
      <alignment horizontal="center" vertical="top" wrapText="1"/>
      <protection locked="0"/>
    </xf>
  </cellXfs>
  <cellStyles count="4">
    <cellStyle name="Обычный" xfId="0" builtinId="0"/>
    <cellStyle name="Процентный 10" xfId="2"/>
    <cellStyle name="Финансовый" xfId="1" builtinId="3"/>
    <cellStyle name="Финансовый 11"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tabSelected="1" view="pageBreakPreview" topLeftCell="A55" zoomScale="70" zoomScaleNormal="80" zoomScaleSheetLayoutView="70" workbookViewId="0">
      <selection activeCell="J29" sqref="J29:J30"/>
    </sheetView>
  </sheetViews>
  <sheetFormatPr defaultColWidth="0.85546875" defaultRowHeight="15" x14ac:dyDescent="0.25"/>
  <cols>
    <col min="1" max="1" width="12" style="1" customWidth="1"/>
    <col min="2" max="2" width="51.42578125" style="1" customWidth="1"/>
    <col min="3" max="3" width="12.85546875" style="1" customWidth="1"/>
    <col min="4" max="4" width="11.140625" style="1" customWidth="1"/>
    <col min="5" max="5" width="11.28515625" style="1" customWidth="1"/>
    <col min="6" max="6" width="15.5703125" style="1" customWidth="1"/>
    <col min="7" max="7" width="16.140625" style="1" customWidth="1"/>
    <col min="8" max="8" width="35.7109375" style="2" customWidth="1"/>
    <col min="9" max="9" width="16.140625" style="1" customWidth="1"/>
    <col min="10" max="10" width="47.7109375" style="2" customWidth="1"/>
    <col min="11" max="11" width="14.7109375" style="1" customWidth="1"/>
    <col min="12" max="256" width="0.85546875" style="1"/>
    <col min="257" max="257" width="12" style="1" customWidth="1"/>
    <col min="258" max="258" width="51.42578125" style="1" customWidth="1"/>
    <col min="259" max="259" width="12.85546875" style="1" customWidth="1"/>
    <col min="260" max="260" width="11.140625" style="1" customWidth="1"/>
    <col min="261" max="261" width="11.28515625" style="1" customWidth="1"/>
    <col min="262" max="262" width="11.5703125" style="1" customWidth="1"/>
    <col min="263" max="263" width="16.140625" style="1" customWidth="1"/>
    <col min="264" max="264" width="35.7109375" style="1" customWidth="1"/>
    <col min="265" max="265" width="16.140625" style="1" customWidth="1"/>
    <col min="266" max="266" width="47.7109375" style="1" customWidth="1"/>
    <col min="267" max="267" width="14.7109375" style="1" customWidth="1"/>
    <col min="268" max="512" width="0.85546875" style="1"/>
    <col min="513" max="513" width="12" style="1" customWidth="1"/>
    <col min="514" max="514" width="51.42578125" style="1" customWidth="1"/>
    <col min="515" max="515" width="12.85546875" style="1" customWidth="1"/>
    <col min="516" max="516" width="11.140625" style="1" customWidth="1"/>
    <col min="517" max="517" width="11.28515625" style="1" customWidth="1"/>
    <col min="518" max="518" width="11.5703125" style="1" customWidth="1"/>
    <col min="519" max="519" width="16.140625" style="1" customWidth="1"/>
    <col min="520" max="520" width="35.7109375" style="1" customWidth="1"/>
    <col min="521" max="521" width="16.140625" style="1" customWidth="1"/>
    <col min="522" max="522" width="47.7109375" style="1" customWidth="1"/>
    <col min="523" max="523" width="14.7109375" style="1" customWidth="1"/>
    <col min="524" max="768" width="0.85546875" style="1"/>
    <col min="769" max="769" width="12" style="1" customWidth="1"/>
    <col min="770" max="770" width="51.42578125" style="1" customWidth="1"/>
    <col min="771" max="771" width="12.85546875" style="1" customWidth="1"/>
    <col min="772" max="772" width="11.140625" style="1" customWidth="1"/>
    <col min="773" max="773" width="11.28515625" style="1" customWidth="1"/>
    <col min="774" max="774" width="11.5703125" style="1" customWidth="1"/>
    <col min="775" max="775" width="16.140625" style="1" customWidth="1"/>
    <col min="776" max="776" width="35.7109375" style="1" customWidth="1"/>
    <col min="777" max="777" width="16.140625" style="1" customWidth="1"/>
    <col min="778" max="778" width="47.7109375" style="1" customWidth="1"/>
    <col min="779" max="779" width="14.7109375" style="1" customWidth="1"/>
    <col min="780" max="1024" width="0.85546875" style="1"/>
    <col min="1025" max="1025" width="12" style="1" customWidth="1"/>
    <col min="1026" max="1026" width="51.42578125" style="1" customWidth="1"/>
    <col min="1027" max="1027" width="12.85546875" style="1" customWidth="1"/>
    <col min="1028" max="1028" width="11.140625" style="1" customWidth="1"/>
    <col min="1029" max="1029" width="11.28515625" style="1" customWidth="1"/>
    <col min="1030" max="1030" width="11.5703125" style="1" customWidth="1"/>
    <col min="1031" max="1031" width="16.140625" style="1" customWidth="1"/>
    <col min="1032" max="1032" width="35.7109375" style="1" customWidth="1"/>
    <col min="1033" max="1033" width="16.140625" style="1" customWidth="1"/>
    <col min="1034" max="1034" width="47.7109375" style="1" customWidth="1"/>
    <col min="1035" max="1035" width="14.7109375" style="1" customWidth="1"/>
    <col min="1036" max="1280" width="0.85546875" style="1"/>
    <col min="1281" max="1281" width="12" style="1" customWidth="1"/>
    <col min="1282" max="1282" width="51.42578125" style="1" customWidth="1"/>
    <col min="1283" max="1283" width="12.85546875" style="1" customWidth="1"/>
    <col min="1284" max="1284" width="11.140625" style="1" customWidth="1"/>
    <col min="1285" max="1285" width="11.28515625" style="1" customWidth="1"/>
    <col min="1286" max="1286" width="11.5703125" style="1" customWidth="1"/>
    <col min="1287" max="1287" width="16.140625" style="1" customWidth="1"/>
    <col min="1288" max="1288" width="35.7109375" style="1" customWidth="1"/>
    <col min="1289" max="1289" width="16.140625" style="1" customWidth="1"/>
    <col min="1290" max="1290" width="47.7109375" style="1" customWidth="1"/>
    <col min="1291" max="1291" width="14.7109375" style="1" customWidth="1"/>
    <col min="1292" max="1536" width="0.85546875" style="1"/>
    <col min="1537" max="1537" width="12" style="1" customWidth="1"/>
    <col min="1538" max="1538" width="51.42578125" style="1" customWidth="1"/>
    <col min="1539" max="1539" width="12.85546875" style="1" customWidth="1"/>
    <col min="1540" max="1540" width="11.140625" style="1" customWidth="1"/>
    <col min="1541" max="1541" width="11.28515625" style="1" customWidth="1"/>
    <col min="1542" max="1542" width="11.5703125" style="1" customWidth="1"/>
    <col min="1543" max="1543" width="16.140625" style="1" customWidth="1"/>
    <col min="1544" max="1544" width="35.7109375" style="1" customWidth="1"/>
    <col min="1545" max="1545" width="16.140625" style="1" customWidth="1"/>
    <col min="1546" max="1546" width="47.7109375" style="1" customWidth="1"/>
    <col min="1547" max="1547" width="14.7109375" style="1" customWidth="1"/>
    <col min="1548" max="1792" width="0.85546875" style="1"/>
    <col min="1793" max="1793" width="12" style="1" customWidth="1"/>
    <col min="1794" max="1794" width="51.42578125" style="1" customWidth="1"/>
    <col min="1795" max="1795" width="12.85546875" style="1" customWidth="1"/>
    <col min="1796" max="1796" width="11.140625" style="1" customWidth="1"/>
    <col min="1797" max="1797" width="11.28515625" style="1" customWidth="1"/>
    <col min="1798" max="1798" width="11.5703125" style="1" customWidth="1"/>
    <col min="1799" max="1799" width="16.140625" style="1" customWidth="1"/>
    <col min="1800" max="1800" width="35.7109375" style="1" customWidth="1"/>
    <col min="1801" max="1801" width="16.140625" style="1" customWidth="1"/>
    <col min="1802" max="1802" width="47.7109375" style="1" customWidth="1"/>
    <col min="1803" max="1803" width="14.7109375" style="1" customWidth="1"/>
    <col min="1804" max="2048" width="0.85546875" style="1"/>
    <col min="2049" max="2049" width="12" style="1" customWidth="1"/>
    <col min="2050" max="2050" width="51.42578125" style="1" customWidth="1"/>
    <col min="2051" max="2051" width="12.85546875" style="1" customWidth="1"/>
    <col min="2052" max="2052" width="11.140625" style="1" customWidth="1"/>
    <col min="2053" max="2053" width="11.28515625" style="1" customWidth="1"/>
    <col min="2054" max="2054" width="11.5703125" style="1" customWidth="1"/>
    <col min="2055" max="2055" width="16.140625" style="1" customWidth="1"/>
    <col min="2056" max="2056" width="35.7109375" style="1" customWidth="1"/>
    <col min="2057" max="2057" width="16.140625" style="1" customWidth="1"/>
    <col min="2058" max="2058" width="47.7109375" style="1" customWidth="1"/>
    <col min="2059" max="2059" width="14.7109375" style="1" customWidth="1"/>
    <col min="2060" max="2304" width="0.85546875" style="1"/>
    <col min="2305" max="2305" width="12" style="1" customWidth="1"/>
    <col min="2306" max="2306" width="51.42578125" style="1" customWidth="1"/>
    <col min="2307" max="2307" width="12.85546875" style="1" customWidth="1"/>
    <col min="2308" max="2308" width="11.140625" style="1" customWidth="1"/>
    <col min="2309" max="2309" width="11.28515625" style="1" customWidth="1"/>
    <col min="2310" max="2310" width="11.5703125" style="1" customWidth="1"/>
    <col min="2311" max="2311" width="16.140625" style="1" customWidth="1"/>
    <col min="2312" max="2312" width="35.7109375" style="1" customWidth="1"/>
    <col min="2313" max="2313" width="16.140625" style="1" customWidth="1"/>
    <col min="2314" max="2314" width="47.7109375" style="1" customWidth="1"/>
    <col min="2315" max="2315" width="14.7109375" style="1" customWidth="1"/>
    <col min="2316" max="2560" width="0.85546875" style="1"/>
    <col min="2561" max="2561" width="12" style="1" customWidth="1"/>
    <col min="2562" max="2562" width="51.42578125" style="1" customWidth="1"/>
    <col min="2563" max="2563" width="12.85546875" style="1" customWidth="1"/>
    <col min="2564" max="2564" width="11.140625" style="1" customWidth="1"/>
    <col min="2565" max="2565" width="11.28515625" style="1" customWidth="1"/>
    <col min="2566" max="2566" width="11.5703125" style="1" customWidth="1"/>
    <col min="2567" max="2567" width="16.140625" style="1" customWidth="1"/>
    <col min="2568" max="2568" width="35.7109375" style="1" customWidth="1"/>
    <col min="2569" max="2569" width="16.140625" style="1" customWidth="1"/>
    <col min="2570" max="2570" width="47.7109375" style="1" customWidth="1"/>
    <col min="2571" max="2571" width="14.7109375" style="1" customWidth="1"/>
    <col min="2572" max="2816" width="0.85546875" style="1"/>
    <col min="2817" max="2817" width="12" style="1" customWidth="1"/>
    <col min="2818" max="2818" width="51.42578125" style="1" customWidth="1"/>
    <col min="2819" max="2819" width="12.85546875" style="1" customWidth="1"/>
    <col min="2820" max="2820" width="11.140625" style="1" customWidth="1"/>
    <col min="2821" max="2821" width="11.28515625" style="1" customWidth="1"/>
    <col min="2822" max="2822" width="11.5703125" style="1" customWidth="1"/>
    <col min="2823" max="2823" width="16.140625" style="1" customWidth="1"/>
    <col min="2824" max="2824" width="35.7109375" style="1" customWidth="1"/>
    <col min="2825" max="2825" width="16.140625" style="1" customWidth="1"/>
    <col min="2826" max="2826" width="47.7109375" style="1" customWidth="1"/>
    <col min="2827" max="2827" width="14.7109375" style="1" customWidth="1"/>
    <col min="2828" max="3072" width="0.85546875" style="1"/>
    <col min="3073" max="3073" width="12" style="1" customWidth="1"/>
    <col min="3074" max="3074" width="51.42578125" style="1" customWidth="1"/>
    <col min="3075" max="3075" width="12.85546875" style="1" customWidth="1"/>
    <col min="3076" max="3076" width="11.140625" style="1" customWidth="1"/>
    <col min="3077" max="3077" width="11.28515625" style="1" customWidth="1"/>
    <col min="3078" max="3078" width="11.5703125" style="1" customWidth="1"/>
    <col min="3079" max="3079" width="16.140625" style="1" customWidth="1"/>
    <col min="3080" max="3080" width="35.7109375" style="1" customWidth="1"/>
    <col min="3081" max="3081" width="16.140625" style="1" customWidth="1"/>
    <col min="3082" max="3082" width="47.7109375" style="1" customWidth="1"/>
    <col min="3083" max="3083" width="14.7109375" style="1" customWidth="1"/>
    <col min="3084" max="3328" width="0.85546875" style="1"/>
    <col min="3329" max="3329" width="12" style="1" customWidth="1"/>
    <col min="3330" max="3330" width="51.42578125" style="1" customWidth="1"/>
    <col min="3331" max="3331" width="12.85546875" style="1" customWidth="1"/>
    <col min="3332" max="3332" width="11.140625" style="1" customWidth="1"/>
    <col min="3333" max="3333" width="11.28515625" style="1" customWidth="1"/>
    <col min="3334" max="3334" width="11.5703125" style="1" customWidth="1"/>
    <col min="3335" max="3335" width="16.140625" style="1" customWidth="1"/>
    <col min="3336" max="3336" width="35.7109375" style="1" customWidth="1"/>
    <col min="3337" max="3337" width="16.140625" style="1" customWidth="1"/>
    <col min="3338" max="3338" width="47.7109375" style="1" customWidth="1"/>
    <col min="3339" max="3339" width="14.7109375" style="1" customWidth="1"/>
    <col min="3340" max="3584" width="0.85546875" style="1"/>
    <col min="3585" max="3585" width="12" style="1" customWidth="1"/>
    <col min="3586" max="3586" width="51.42578125" style="1" customWidth="1"/>
    <col min="3587" max="3587" width="12.85546875" style="1" customWidth="1"/>
    <col min="3588" max="3588" width="11.140625" style="1" customWidth="1"/>
    <col min="3589" max="3589" width="11.28515625" style="1" customWidth="1"/>
    <col min="3590" max="3590" width="11.5703125" style="1" customWidth="1"/>
    <col min="3591" max="3591" width="16.140625" style="1" customWidth="1"/>
    <col min="3592" max="3592" width="35.7109375" style="1" customWidth="1"/>
    <col min="3593" max="3593" width="16.140625" style="1" customWidth="1"/>
    <col min="3594" max="3594" width="47.7109375" style="1" customWidth="1"/>
    <col min="3595" max="3595" width="14.7109375" style="1" customWidth="1"/>
    <col min="3596" max="3840" width="0.85546875" style="1"/>
    <col min="3841" max="3841" width="12" style="1" customWidth="1"/>
    <col min="3842" max="3842" width="51.42578125" style="1" customWidth="1"/>
    <col min="3843" max="3843" width="12.85546875" style="1" customWidth="1"/>
    <col min="3844" max="3844" width="11.140625" style="1" customWidth="1"/>
    <col min="3845" max="3845" width="11.28515625" style="1" customWidth="1"/>
    <col min="3846" max="3846" width="11.5703125" style="1" customWidth="1"/>
    <col min="3847" max="3847" width="16.140625" style="1" customWidth="1"/>
    <col min="3848" max="3848" width="35.7109375" style="1" customWidth="1"/>
    <col min="3849" max="3849" width="16.140625" style="1" customWidth="1"/>
    <col min="3850" max="3850" width="47.7109375" style="1" customWidth="1"/>
    <col min="3851" max="3851" width="14.7109375" style="1" customWidth="1"/>
    <col min="3852" max="4096" width="0.85546875" style="1"/>
    <col min="4097" max="4097" width="12" style="1" customWidth="1"/>
    <col min="4098" max="4098" width="51.42578125" style="1" customWidth="1"/>
    <col min="4099" max="4099" width="12.85546875" style="1" customWidth="1"/>
    <col min="4100" max="4100" width="11.140625" style="1" customWidth="1"/>
    <col min="4101" max="4101" width="11.28515625" style="1" customWidth="1"/>
    <col min="4102" max="4102" width="11.5703125" style="1" customWidth="1"/>
    <col min="4103" max="4103" width="16.140625" style="1" customWidth="1"/>
    <col min="4104" max="4104" width="35.7109375" style="1" customWidth="1"/>
    <col min="4105" max="4105" width="16.140625" style="1" customWidth="1"/>
    <col min="4106" max="4106" width="47.7109375" style="1" customWidth="1"/>
    <col min="4107" max="4107" width="14.7109375" style="1" customWidth="1"/>
    <col min="4108" max="4352" width="0.85546875" style="1"/>
    <col min="4353" max="4353" width="12" style="1" customWidth="1"/>
    <col min="4354" max="4354" width="51.42578125" style="1" customWidth="1"/>
    <col min="4355" max="4355" width="12.85546875" style="1" customWidth="1"/>
    <col min="4356" max="4356" width="11.140625" style="1" customWidth="1"/>
    <col min="4357" max="4357" width="11.28515625" style="1" customWidth="1"/>
    <col min="4358" max="4358" width="11.5703125" style="1" customWidth="1"/>
    <col min="4359" max="4359" width="16.140625" style="1" customWidth="1"/>
    <col min="4360" max="4360" width="35.7109375" style="1" customWidth="1"/>
    <col min="4361" max="4361" width="16.140625" style="1" customWidth="1"/>
    <col min="4362" max="4362" width="47.7109375" style="1" customWidth="1"/>
    <col min="4363" max="4363" width="14.7109375" style="1" customWidth="1"/>
    <col min="4364" max="4608" width="0.85546875" style="1"/>
    <col min="4609" max="4609" width="12" style="1" customWidth="1"/>
    <col min="4610" max="4610" width="51.42578125" style="1" customWidth="1"/>
    <col min="4611" max="4611" width="12.85546875" style="1" customWidth="1"/>
    <col min="4612" max="4612" width="11.140625" style="1" customWidth="1"/>
    <col min="4613" max="4613" width="11.28515625" style="1" customWidth="1"/>
    <col min="4614" max="4614" width="11.5703125" style="1" customWidth="1"/>
    <col min="4615" max="4615" width="16.140625" style="1" customWidth="1"/>
    <col min="4616" max="4616" width="35.7109375" style="1" customWidth="1"/>
    <col min="4617" max="4617" width="16.140625" style="1" customWidth="1"/>
    <col min="4618" max="4618" width="47.7109375" style="1" customWidth="1"/>
    <col min="4619" max="4619" width="14.7109375" style="1" customWidth="1"/>
    <col min="4620" max="4864" width="0.85546875" style="1"/>
    <col min="4865" max="4865" width="12" style="1" customWidth="1"/>
    <col min="4866" max="4866" width="51.42578125" style="1" customWidth="1"/>
    <col min="4867" max="4867" width="12.85546875" style="1" customWidth="1"/>
    <col min="4868" max="4868" width="11.140625" style="1" customWidth="1"/>
    <col min="4869" max="4869" width="11.28515625" style="1" customWidth="1"/>
    <col min="4870" max="4870" width="11.5703125" style="1" customWidth="1"/>
    <col min="4871" max="4871" width="16.140625" style="1" customWidth="1"/>
    <col min="4872" max="4872" width="35.7109375" style="1" customWidth="1"/>
    <col min="4873" max="4873" width="16.140625" style="1" customWidth="1"/>
    <col min="4874" max="4874" width="47.7109375" style="1" customWidth="1"/>
    <col min="4875" max="4875" width="14.7109375" style="1" customWidth="1"/>
    <col min="4876" max="5120" width="0.85546875" style="1"/>
    <col min="5121" max="5121" width="12" style="1" customWidth="1"/>
    <col min="5122" max="5122" width="51.42578125" style="1" customWidth="1"/>
    <col min="5123" max="5123" width="12.85546875" style="1" customWidth="1"/>
    <col min="5124" max="5124" width="11.140625" style="1" customWidth="1"/>
    <col min="5125" max="5125" width="11.28515625" style="1" customWidth="1"/>
    <col min="5126" max="5126" width="11.5703125" style="1" customWidth="1"/>
    <col min="5127" max="5127" width="16.140625" style="1" customWidth="1"/>
    <col min="5128" max="5128" width="35.7109375" style="1" customWidth="1"/>
    <col min="5129" max="5129" width="16.140625" style="1" customWidth="1"/>
    <col min="5130" max="5130" width="47.7109375" style="1" customWidth="1"/>
    <col min="5131" max="5131" width="14.7109375" style="1" customWidth="1"/>
    <col min="5132" max="5376" width="0.85546875" style="1"/>
    <col min="5377" max="5377" width="12" style="1" customWidth="1"/>
    <col min="5378" max="5378" width="51.42578125" style="1" customWidth="1"/>
    <col min="5379" max="5379" width="12.85546875" style="1" customWidth="1"/>
    <col min="5380" max="5380" width="11.140625" style="1" customWidth="1"/>
    <col min="5381" max="5381" width="11.28515625" style="1" customWidth="1"/>
    <col min="5382" max="5382" width="11.5703125" style="1" customWidth="1"/>
    <col min="5383" max="5383" width="16.140625" style="1" customWidth="1"/>
    <col min="5384" max="5384" width="35.7109375" style="1" customWidth="1"/>
    <col min="5385" max="5385" width="16.140625" style="1" customWidth="1"/>
    <col min="5386" max="5386" width="47.7109375" style="1" customWidth="1"/>
    <col min="5387" max="5387" width="14.7109375" style="1" customWidth="1"/>
    <col min="5388" max="5632" width="0.85546875" style="1"/>
    <col min="5633" max="5633" width="12" style="1" customWidth="1"/>
    <col min="5634" max="5634" width="51.42578125" style="1" customWidth="1"/>
    <col min="5635" max="5635" width="12.85546875" style="1" customWidth="1"/>
    <col min="5636" max="5636" width="11.140625" style="1" customWidth="1"/>
    <col min="5637" max="5637" width="11.28515625" style="1" customWidth="1"/>
    <col min="5638" max="5638" width="11.5703125" style="1" customWidth="1"/>
    <col min="5639" max="5639" width="16.140625" style="1" customWidth="1"/>
    <col min="5640" max="5640" width="35.7109375" style="1" customWidth="1"/>
    <col min="5641" max="5641" width="16.140625" style="1" customWidth="1"/>
    <col min="5642" max="5642" width="47.7109375" style="1" customWidth="1"/>
    <col min="5643" max="5643" width="14.7109375" style="1" customWidth="1"/>
    <col min="5644" max="5888" width="0.85546875" style="1"/>
    <col min="5889" max="5889" width="12" style="1" customWidth="1"/>
    <col min="5890" max="5890" width="51.42578125" style="1" customWidth="1"/>
    <col min="5891" max="5891" width="12.85546875" style="1" customWidth="1"/>
    <col min="5892" max="5892" width="11.140625" style="1" customWidth="1"/>
    <col min="5893" max="5893" width="11.28515625" style="1" customWidth="1"/>
    <col min="5894" max="5894" width="11.5703125" style="1" customWidth="1"/>
    <col min="5895" max="5895" width="16.140625" style="1" customWidth="1"/>
    <col min="5896" max="5896" width="35.7109375" style="1" customWidth="1"/>
    <col min="5897" max="5897" width="16.140625" style="1" customWidth="1"/>
    <col min="5898" max="5898" width="47.7109375" style="1" customWidth="1"/>
    <col min="5899" max="5899" width="14.7109375" style="1" customWidth="1"/>
    <col min="5900" max="6144" width="0.85546875" style="1"/>
    <col min="6145" max="6145" width="12" style="1" customWidth="1"/>
    <col min="6146" max="6146" width="51.42578125" style="1" customWidth="1"/>
    <col min="6147" max="6147" width="12.85546875" style="1" customWidth="1"/>
    <col min="6148" max="6148" width="11.140625" style="1" customWidth="1"/>
    <col min="6149" max="6149" width="11.28515625" style="1" customWidth="1"/>
    <col min="6150" max="6150" width="11.5703125" style="1" customWidth="1"/>
    <col min="6151" max="6151" width="16.140625" style="1" customWidth="1"/>
    <col min="6152" max="6152" width="35.7109375" style="1" customWidth="1"/>
    <col min="6153" max="6153" width="16.140625" style="1" customWidth="1"/>
    <col min="6154" max="6154" width="47.7109375" style="1" customWidth="1"/>
    <col min="6155" max="6155" width="14.7109375" style="1" customWidth="1"/>
    <col min="6156" max="6400" width="0.85546875" style="1"/>
    <col min="6401" max="6401" width="12" style="1" customWidth="1"/>
    <col min="6402" max="6402" width="51.42578125" style="1" customWidth="1"/>
    <col min="6403" max="6403" width="12.85546875" style="1" customWidth="1"/>
    <col min="6404" max="6404" width="11.140625" style="1" customWidth="1"/>
    <col min="6405" max="6405" width="11.28515625" style="1" customWidth="1"/>
    <col min="6406" max="6406" width="11.5703125" style="1" customWidth="1"/>
    <col min="6407" max="6407" width="16.140625" style="1" customWidth="1"/>
    <col min="6408" max="6408" width="35.7109375" style="1" customWidth="1"/>
    <col min="6409" max="6409" width="16.140625" style="1" customWidth="1"/>
    <col min="6410" max="6410" width="47.7109375" style="1" customWidth="1"/>
    <col min="6411" max="6411" width="14.7109375" style="1" customWidth="1"/>
    <col min="6412" max="6656" width="0.85546875" style="1"/>
    <col min="6657" max="6657" width="12" style="1" customWidth="1"/>
    <col min="6658" max="6658" width="51.42578125" style="1" customWidth="1"/>
    <col min="6659" max="6659" width="12.85546875" style="1" customWidth="1"/>
    <col min="6660" max="6660" width="11.140625" style="1" customWidth="1"/>
    <col min="6661" max="6661" width="11.28515625" style="1" customWidth="1"/>
    <col min="6662" max="6662" width="11.5703125" style="1" customWidth="1"/>
    <col min="6663" max="6663" width="16.140625" style="1" customWidth="1"/>
    <col min="6664" max="6664" width="35.7109375" style="1" customWidth="1"/>
    <col min="6665" max="6665" width="16.140625" style="1" customWidth="1"/>
    <col min="6666" max="6666" width="47.7109375" style="1" customWidth="1"/>
    <col min="6667" max="6667" width="14.7109375" style="1" customWidth="1"/>
    <col min="6668" max="6912" width="0.85546875" style="1"/>
    <col min="6913" max="6913" width="12" style="1" customWidth="1"/>
    <col min="6914" max="6914" width="51.42578125" style="1" customWidth="1"/>
    <col min="6915" max="6915" width="12.85546875" style="1" customWidth="1"/>
    <col min="6916" max="6916" width="11.140625" style="1" customWidth="1"/>
    <col min="6917" max="6917" width="11.28515625" style="1" customWidth="1"/>
    <col min="6918" max="6918" width="11.5703125" style="1" customWidth="1"/>
    <col min="6919" max="6919" width="16.140625" style="1" customWidth="1"/>
    <col min="6920" max="6920" width="35.7109375" style="1" customWidth="1"/>
    <col min="6921" max="6921" width="16.140625" style="1" customWidth="1"/>
    <col min="6922" max="6922" width="47.7109375" style="1" customWidth="1"/>
    <col min="6923" max="6923" width="14.7109375" style="1" customWidth="1"/>
    <col min="6924" max="7168" width="0.85546875" style="1"/>
    <col min="7169" max="7169" width="12" style="1" customWidth="1"/>
    <col min="7170" max="7170" width="51.42578125" style="1" customWidth="1"/>
    <col min="7171" max="7171" width="12.85546875" style="1" customWidth="1"/>
    <col min="7172" max="7172" width="11.140625" style="1" customWidth="1"/>
    <col min="7173" max="7173" width="11.28515625" style="1" customWidth="1"/>
    <col min="7174" max="7174" width="11.5703125" style="1" customWidth="1"/>
    <col min="7175" max="7175" width="16.140625" style="1" customWidth="1"/>
    <col min="7176" max="7176" width="35.7109375" style="1" customWidth="1"/>
    <col min="7177" max="7177" width="16.140625" style="1" customWidth="1"/>
    <col min="7178" max="7178" width="47.7109375" style="1" customWidth="1"/>
    <col min="7179" max="7179" width="14.7109375" style="1" customWidth="1"/>
    <col min="7180" max="7424" width="0.85546875" style="1"/>
    <col min="7425" max="7425" width="12" style="1" customWidth="1"/>
    <col min="7426" max="7426" width="51.42578125" style="1" customWidth="1"/>
    <col min="7427" max="7427" width="12.85546875" style="1" customWidth="1"/>
    <col min="7428" max="7428" width="11.140625" style="1" customWidth="1"/>
    <col min="7429" max="7429" width="11.28515625" style="1" customWidth="1"/>
    <col min="7430" max="7430" width="11.5703125" style="1" customWidth="1"/>
    <col min="7431" max="7431" width="16.140625" style="1" customWidth="1"/>
    <col min="7432" max="7432" width="35.7109375" style="1" customWidth="1"/>
    <col min="7433" max="7433" width="16.140625" style="1" customWidth="1"/>
    <col min="7434" max="7434" width="47.7109375" style="1" customWidth="1"/>
    <col min="7435" max="7435" width="14.7109375" style="1" customWidth="1"/>
    <col min="7436" max="7680" width="0.85546875" style="1"/>
    <col min="7681" max="7681" width="12" style="1" customWidth="1"/>
    <col min="7682" max="7682" width="51.42578125" style="1" customWidth="1"/>
    <col min="7683" max="7683" width="12.85546875" style="1" customWidth="1"/>
    <col min="7684" max="7684" width="11.140625" style="1" customWidth="1"/>
    <col min="7685" max="7685" width="11.28515625" style="1" customWidth="1"/>
    <col min="7686" max="7686" width="11.5703125" style="1" customWidth="1"/>
    <col min="7687" max="7687" width="16.140625" style="1" customWidth="1"/>
    <col min="7688" max="7688" width="35.7109375" style="1" customWidth="1"/>
    <col min="7689" max="7689" width="16.140625" style="1" customWidth="1"/>
    <col min="7690" max="7690" width="47.7109375" style="1" customWidth="1"/>
    <col min="7691" max="7691" width="14.7109375" style="1" customWidth="1"/>
    <col min="7692" max="7936" width="0.85546875" style="1"/>
    <col min="7937" max="7937" width="12" style="1" customWidth="1"/>
    <col min="7938" max="7938" width="51.42578125" style="1" customWidth="1"/>
    <col min="7939" max="7939" width="12.85546875" style="1" customWidth="1"/>
    <col min="7940" max="7940" width="11.140625" style="1" customWidth="1"/>
    <col min="7941" max="7941" width="11.28515625" style="1" customWidth="1"/>
    <col min="7942" max="7942" width="11.5703125" style="1" customWidth="1"/>
    <col min="7943" max="7943" width="16.140625" style="1" customWidth="1"/>
    <col min="7944" max="7944" width="35.7109375" style="1" customWidth="1"/>
    <col min="7945" max="7945" width="16.140625" style="1" customWidth="1"/>
    <col min="7946" max="7946" width="47.7109375" style="1" customWidth="1"/>
    <col min="7947" max="7947" width="14.7109375" style="1" customWidth="1"/>
    <col min="7948" max="8192" width="0.85546875" style="1"/>
    <col min="8193" max="8193" width="12" style="1" customWidth="1"/>
    <col min="8194" max="8194" width="51.42578125" style="1" customWidth="1"/>
    <col min="8195" max="8195" width="12.85546875" style="1" customWidth="1"/>
    <col min="8196" max="8196" width="11.140625" style="1" customWidth="1"/>
    <col min="8197" max="8197" width="11.28515625" style="1" customWidth="1"/>
    <col min="8198" max="8198" width="11.5703125" style="1" customWidth="1"/>
    <col min="8199" max="8199" width="16.140625" style="1" customWidth="1"/>
    <col min="8200" max="8200" width="35.7109375" style="1" customWidth="1"/>
    <col min="8201" max="8201" width="16.140625" style="1" customWidth="1"/>
    <col min="8202" max="8202" width="47.7109375" style="1" customWidth="1"/>
    <col min="8203" max="8203" width="14.7109375" style="1" customWidth="1"/>
    <col min="8204" max="8448" width="0.85546875" style="1"/>
    <col min="8449" max="8449" width="12" style="1" customWidth="1"/>
    <col min="8450" max="8450" width="51.42578125" style="1" customWidth="1"/>
    <col min="8451" max="8451" width="12.85546875" style="1" customWidth="1"/>
    <col min="8452" max="8452" width="11.140625" style="1" customWidth="1"/>
    <col min="8453" max="8453" width="11.28515625" style="1" customWidth="1"/>
    <col min="8454" max="8454" width="11.5703125" style="1" customWidth="1"/>
    <col min="8455" max="8455" width="16.140625" style="1" customWidth="1"/>
    <col min="8456" max="8456" width="35.7109375" style="1" customWidth="1"/>
    <col min="8457" max="8457" width="16.140625" style="1" customWidth="1"/>
    <col min="8458" max="8458" width="47.7109375" style="1" customWidth="1"/>
    <col min="8459" max="8459" width="14.7109375" style="1" customWidth="1"/>
    <col min="8460" max="8704" width="0.85546875" style="1"/>
    <col min="8705" max="8705" width="12" style="1" customWidth="1"/>
    <col min="8706" max="8706" width="51.42578125" style="1" customWidth="1"/>
    <col min="8707" max="8707" width="12.85546875" style="1" customWidth="1"/>
    <col min="8708" max="8708" width="11.140625" style="1" customWidth="1"/>
    <col min="8709" max="8709" width="11.28515625" style="1" customWidth="1"/>
    <col min="8710" max="8710" width="11.5703125" style="1" customWidth="1"/>
    <col min="8711" max="8711" width="16.140625" style="1" customWidth="1"/>
    <col min="8712" max="8712" width="35.7109375" style="1" customWidth="1"/>
    <col min="8713" max="8713" width="16.140625" style="1" customWidth="1"/>
    <col min="8714" max="8714" width="47.7109375" style="1" customWidth="1"/>
    <col min="8715" max="8715" width="14.7109375" style="1" customWidth="1"/>
    <col min="8716" max="8960" width="0.85546875" style="1"/>
    <col min="8961" max="8961" width="12" style="1" customWidth="1"/>
    <col min="8962" max="8962" width="51.42578125" style="1" customWidth="1"/>
    <col min="8963" max="8963" width="12.85546875" style="1" customWidth="1"/>
    <col min="8964" max="8964" width="11.140625" style="1" customWidth="1"/>
    <col min="8965" max="8965" width="11.28515625" style="1" customWidth="1"/>
    <col min="8966" max="8966" width="11.5703125" style="1" customWidth="1"/>
    <col min="8967" max="8967" width="16.140625" style="1" customWidth="1"/>
    <col min="8968" max="8968" width="35.7109375" style="1" customWidth="1"/>
    <col min="8969" max="8969" width="16.140625" style="1" customWidth="1"/>
    <col min="8970" max="8970" width="47.7109375" style="1" customWidth="1"/>
    <col min="8971" max="8971" width="14.7109375" style="1" customWidth="1"/>
    <col min="8972" max="9216" width="0.85546875" style="1"/>
    <col min="9217" max="9217" width="12" style="1" customWidth="1"/>
    <col min="9218" max="9218" width="51.42578125" style="1" customWidth="1"/>
    <col min="9219" max="9219" width="12.85546875" style="1" customWidth="1"/>
    <col min="9220" max="9220" width="11.140625" style="1" customWidth="1"/>
    <col min="9221" max="9221" width="11.28515625" style="1" customWidth="1"/>
    <col min="9222" max="9222" width="11.5703125" style="1" customWidth="1"/>
    <col min="9223" max="9223" width="16.140625" style="1" customWidth="1"/>
    <col min="9224" max="9224" width="35.7109375" style="1" customWidth="1"/>
    <col min="9225" max="9225" width="16.140625" style="1" customWidth="1"/>
    <col min="9226" max="9226" width="47.7109375" style="1" customWidth="1"/>
    <col min="9227" max="9227" width="14.7109375" style="1" customWidth="1"/>
    <col min="9228" max="9472" width="0.85546875" style="1"/>
    <col min="9473" max="9473" width="12" style="1" customWidth="1"/>
    <col min="9474" max="9474" width="51.42578125" style="1" customWidth="1"/>
    <col min="9475" max="9475" width="12.85546875" style="1" customWidth="1"/>
    <col min="9476" max="9476" width="11.140625" style="1" customWidth="1"/>
    <col min="9477" max="9477" width="11.28515625" style="1" customWidth="1"/>
    <col min="9478" max="9478" width="11.5703125" style="1" customWidth="1"/>
    <col min="9479" max="9479" width="16.140625" style="1" customWidth="1"/>
    <col min="9480" max="9480" width="35.7109375" style="1" customWidth="1"/>
    <col min="9481" max="9481" width="16.140625" style="1" customWidth="1"/>
    <col min="9482" max="9482" width="47.7109375" style="1" customWidth="1"/>
    <col min="9483" max="9483" width="14.7109375" style="1" customWidth="1"/>
    <col min="9484" max="9728" width="0.85546875" style="1"/>
    <col min="9729" max="9729" width="12" style="1" customWidth="1"/>
    <col min="9730" max="9730" width="51.42578125" style="1" customWidth="1"/>
    <col min="9731" max="9731" width="12.85546875" style="1" customWidth="1"/>
    <col min="9732" max="9732" width="11.140625" style="1" customWidth="1"/>
    <col min="9733" max="9733" width="11.28515625" style="1" customWidth="1"/>
    <col min="9734" max="9734" width="11.5703125" style="1" customWidth="1"/>
    <col min="9735" max="9735" width="16.140625" style="1" customWidth="1"/>
    <col min="9736" max="9736" width="35.7109375" style="1" customWidth="1"/>
    <col min="9737" max="9737" width="16.140625" style="1" customWidth="1"/>
    <col min="9738" max="9738" width="47.7109375" style="1" customWidth="1"/>
    <col min="9739" max="9739" width="14.7109375" style="1" customWidth="1"/>
    <col min="9740" max="9984" width="0.85546875" style="1"/>
    <col min="9985" max="9985" width="12" style="1" customWidth="1"/>
    <col min="9986" max="9986" width="51.42578125" style="1" customWidth="1"/>
    <col min="9987" max="9987" width="12.85546875" style="1" customWidth="1"/>
    <col min="9988" max="9988" width="11.140625" style="1" customWidth="1"/>
    <col min="9989" max="9989" width="11.28515625" style="1" customWidth="1"/>
    <col min="9990" max="9990" width="11.5703125" style="1" customWidth="1"/>
    <col min="9991" max="9991" width="16.140625" style="1" customWidth="1"/>
    <col min="9992" max="9992" width="35.7109375" style="1" customWidth="1"/>
    <col min="9993" max="9993" width="16.140625" style="1" customWidth="1"/>
    <col min="9994" max="9994" width="47.7109375" style="1" customWidth="1"/>
    <col min="9995" max="9995" width="14.7109375" style="1" customWidth="1"/>
    <col min="9996" max="10240" width="0.85546875" style="1"/>
    <col min="10241" max="10241" width="12" style="1" customWidth="1"/>
    <col min="10242" max="10242" width="51.42578125" style="1" customWidth="1"/>
    <col min="10243" max="10243" width="12.85546875" style="1" customWidth="1"/>
    <col min="10244" max="10244" width="11.140625" style="1" customWidth="1"/>
    <col min="10245" max="10245" width="11.28515625" style="1" customWidth="1"/>
    <col min="10246" max="10246" width="11.5703125" style="1" customWidth="1"/>
    <col min="10247" max="10247" width="16.140625" style="1" customWidth="1"/>
    <col min="10248" max="10248" width="35.7109375" style="1" customWidth="1"/>
    <col min="10249" max="10249" width="16.140625" style="1" customWidth="1"/>
    <col min="10250" max="10250" width="47.7109375" style="1" customWidth="1"/>
    <col min="10251" max="10251" width="14.7109375" style="1" customWidth="1"/>
    <col min="10252" max="10496" width="0.85546875" style="1"/>
    <col min="10497" max="10497" width="12" style="1" customWidth="1"/>
    <col min="10498" max="10498" width="51.42578125" style="1" customWidth="1"/>
    <col min="10499" max="10499" width="12.85546875" style="1" customWidth="1"/>
    <col min="10500" max="10500" width="11.140625" style="1" customWidth="1"/>
    <col min="10501" max="10501" width="11.28515625" style="1" customWidth="1"/>
    <col min="10502" max="10502" width="11.5703125" style="1" customWidth="1"/>
    <col min="10503" max="10503" width="16.140625" style="1" customWidth="1"/>
    <col min="10504" max="10504" width="35.7109375" style="1" customWidth="1"/>
    <col min="10505" max="10505" width="16.140625" style="1" customWidth="1"/>
    <col min="10506" max="10506" width="47.7109375" style="1" customWidth="1"/>
    <col min="10507" max="10507" width="14.7109375" style="1" customWidth="1"/>
    <col min="10508" max="10752" width="0.85546875" style="1"/>
    <col min="10753" max="10753" width="12" style="1" customWidth="1"/>
    <col min="10754" max="10754" width="51.42578125" style="1" customWidth="1"/>
    <col min="10755" max="10755" width="12.85546875" style="1" customWidth="1"/>
    <col min="10756" max="10756" width="11.140625" style="1" customWidth="1"/>
    <col min="10757" max="10757" width="11.28515625" style="1" customWidth="1"/>
    <col min="10758" max="10758" width="11.5703125" style="1" customWidth="1"/>
    <col min="10759" max="10759" width="16.140625" style="1" customWidth="1"/>
    <col min="10760" max="10760" width="35.7109375" style="1" customWidth="1"/>
    <col min="10761" max="10761" width="16.140625" style="1" customWidth="1"/>
    <col min="10762" max="10762" width="47.7109375" style="1" customWidth="1"/>
    <col min="10763" max="10763" width="14.7109375" style="1" customWidth="1"/>
    <col min="10764" max="11008" width="0.85546875" style="1"/>
    <col min="11009" max="11009" width="12" style="1" customWidth="1"/>
    <col min="11010" max="11010" width="51.42578125" style="1" customWidth="1"/>
    <col min="11011" max="11011" width="12.85546875" style="1" customWidth="1"/>
    <col min="11012" max="11012" width="11.140625" style="1" customWidth="1"/>
    <col min="11013" max="11013" width="11.28515625" style="1" customWidth="1"/>
    <col min="11014" max="11014" width="11.5703125" style="1" customWidth="1"/>
    <col min="11015" max="11015" width="16.140625" style="1" customWidth="1"/>
    <col min="11016" max="11016" width="35.7109375" style="1" customWidth="1"/>
    <col min="11017" max="11017" width="16.140625" style="1" customWidth="1"/>
    <col min="11018" max="11018" width="47.7109375" style="1" customWidth="1"/>
    <col min="11019" max="11019" width="14.7109375" style="1" customWidth="1"/>
    <col min="11020" max="11264" width="0.85546875" style="1"/>
    <col min="11265" max="11265" width="12" style="1" customWidth="1"/>
    <col min="11266" max="11266" width="51.42578125" style="1" customWidth="1"/>
    <col min="11267" max="11267" width="12.85546875" style="1" customWidth="1"/>
    <col min="11268" max="11268" width="11.140625" style="1" customWidth="1"/>
    <col min="11269" max="11269" width="11.28515625" style="1" customWidth="1"/>
    <col min="11270" max="11270" width="11.5703125" style="1" customWidth="1"/>
    <col min="11271" max="11271" width="16.140625" style="1" customWidth="1"/>
    <col min="11272" max="11272" width="35.7109375" style="1" customWidth="1"/>
    <col min="11273" max="11273" width="16.140625" style="1" customWidth="1"/>
    <col min="11274" max="11274" width="47.7109375" style="1" customWidth="1"/>
    <col min="11275" max="11275" width="14.7109375" style="1" customWidth="1"/>
    <col min="11276" max="11520" width="0.85546875" style="1"/>
    <col min="11521" max="11521" width="12" style="1" customWidth="1"/>
    <col min="11522" max="11522" width="51.42578125" style="1" customWidth="1"/>
    <col min="11523" max="11523" width="12.85546875" style="1" customWidth="1"/>
    <col min="11524" max="11524" width="11.140625" style="1" customWidth="1"/>
    <col min="11525" max="11525" width="11.28515625" style="1" customWidth="1"/>
    <col min="11526" max="11526" width="11.5703125" style="1" customWidth="1"/>
    <col min="11527" max="11527" width="16.140625" style="1" customWidth="1"/>
    <col min="11528" max="11528" width="35.7109375" style="1" customWidth="1"/>
    <col min="11529" max="11529" width="16.140625" style="1" customWidth="1"/>
    <col min="11530" max="11530" width="47.7109375" style="1" customWidth="1"/>
    <col min="11531" max="11531" width="14.7109375" style="1" customWidth="1"/>
    <col min="11532" max="11776" width="0.85546875" style="1"/>
    <col min="11777" max="11777" width="12" style="1" customWidth="1"/>
    <col min="11778" max="11778" width="51.42578125" style="1" customWidth="1"/>
    <col min="11779" max="11779" width="12.85546875" style="1" customWidth="1"/>
    <col min="11780" max="11780" width="11.140625" style="1" customWidth="1"/>
    <col min="11781" max="11781" width="11.28515625" style="1" customWidth="1"/>
    <col min="11782" max="11782" width="11.5703125" style="1" customWidth="1"/>
    <col min="11783" max="11783" width="16.140625" style="1" customWidth="1"/>
    <col min="11784" max="11784" width="35.7109375" style="1" customWidth="1"/>
    <col min="11785" max="11785" width="16.140625" style="1" customWidth="1"/>
    <col min="11786" max="11786" width="47.7109375" style="1" customWidth="1"/>
    <col min="11787" max="11787" width="14.7109375" style="1" customWidth="1"/>
    <col min="11788" max="12032" width="0.85546875" style="1"/>
    <col min="12033" max="12033" width="12" style="1" customWidth="1"/>
    <col min="12034" max="12034" width="51.42578125" style="1" customWidth="1"/>
    <col min="12035" max="12035" width="12.85546875" style="1" customWidth="1"/>
    <col min="12036" max="12036" width="11.140625" style="1" customWidth="1"/>
    <col min="12037" max="12037" width="11.28515625" style="1" customWidth="1"/>
    <col min="12038" max="12038" width="11.5703125" style="1" customWidth="1"/>
    <col min="12039" max="12039" width="16.140625" style="1" customWidth="1"/>
    <col min="12040" max="12040" width="35.7109375" style="1" customWidth="1"/>
    <col min="12041" max="12041" width="16.140625" style="1" customWidth="1"/>
    <col min="12042" max="12042" width="47.7109375" style="1" customWidth="1"/>
    <col min="12043" max="12043" width="14.7109375" style="1" customWidth="1"/>
    <col min="12044" max="12288" width="0.85546875" style="1"/>
    <col min="12289" max="12289" width="12" style="1" customWidth="1"/>
    <col min="12290" max="12290" width="51.42578125" style="1" customWidth="1"/>
    <col min="12291" max="12291" width="12.85546875" style="1" customWidth="1"/>
    <col min="12292" max="12292" width="11.140625" style="1" customWidth="1"/>
    <col min="12293" max="12293" width="11.28515625" style="1" customWidth="1"/>
    <col min="12294" max="12294" width="11.5703125" style="1" customWidth="1"/>
    <col min="12295" max="12295" width="16.140625" style="1" customWidth="1"/>
    <col min="12296" max="12296" width="35.7109375" style="1" customWidth="1"/>
    <col min="12297" max="12297" width="16.140625" style="1" customWidth="1"/>
    <col min="12298" max="12298" width="47.7109375" style="1" customWidth="1"/>
    <col min="12299" max="12299" width="14.7109375" style="1" customWidth="1"/>
    <col min="12300" max="12544" width="0.85546875" style="1"/>
    <col min="12545" max="12545" width="12" style="1" customWidth="1"/>
    <col min="12546" max="12546" width="51.42578125" style="1" customWidth="1"/>
    <col min="12547" max="12547" width="12.85546875" style="1" customWidth="1"/>
    <col min="12548" max="12548" width="11.140625" style="1" customWidth="1"/>
    <col min="12549" max="12549" width="11.28515625" style="1" customWidth="1"/>
    <col min="12550" max="12550" width="11.5703125" style="1" customWidth="1"/>
    <col min="12551" max="12551" width="16.140625" style="1" customWidth="1"/>
    <col min="12552" max="12552" width="35.7109375" style="1" customWidth="1"/>
    <col min="12553" max="12553" width="16.140625" style="1" customWidth="1"/>
    <col min="12554" max="12554" width="47.7109375" style="1" customWidth="1"/>
    <col min="12555" max="12555" width="14.7109375" style="1" customWidth="1"/>
    <col min="12556" max="12800" width="0.85546875" style="1"/>
    <col min="12801" max="12801" width="12" style="1" customWidth="1"/>
    <col min="12802" max="12802" width="51.42578125" style="1" customWidth="1"/>
    <col min="12803" max="12803" width="12.85546875" style="1" customWidth="1"/>
    <col min="12804" max="12804" width="11.140625" style="1" customWidth="1"/>
    <col min="12805" max="12805" width="11.28515625" style="1" customWidth="1"/>
    <col min="12806" max="12806" width="11.5703125" style="1" customWidth="1"/>
    <col min="12807" max="12807" width="16.140625" style="1" customWidth="1"/>
    <col min="12808" max="12808" width="35.7109375" style="1" customWidth="1"/>
    <col min="12809" max="12809" width="16.140625" style="1" customWidth="1"/>
    <col min="12810" max="12810" width="47.7109375" style="1" customWidth="1"/>
    <col min="12811" max="12811" width="14.7109375" style="1" customWidth="1"/>
    <col min="12812" max="13056" width="0.85546875" style="1"/>
    <col min="13057" max="13057" width="12" style="1" customWidth="1"/>
    <col min="13058" max="13058" width="51.42578125" style="1" customWidth="1"/>
    <col min="13059" max="13059" width="12.85546875" style="1" customWidth="1"/>
    <col min="13060" max="13060" width="11.140625" style="1" customWidth="1"/>
    <col min="13061" max="13061" width="11.28515625" style="1" customWidth="1"/>
    <col min="13062" max="13062" width="11.5703125" style="1" customWidth="1"/>
    <col min="13063" max="13063" width="16.140625" style="1" customWidth="1"/>
    <col min="13064" max="13064" width="35.7109375" style="1" customWidth="1"/>
    <col min="13065" max="13065" width="16.140625" style="1" customWidth="1"/>
    <col min="13066" max="13066" width="47.7109375" style="1" customWidth="1"/>
    <col min="13067" max="13067" width="14.7109375" style="1" customWidth="1"/>
    <col min="13068" max="13312" width="0.85546875" style="1"/>
    <col min="13313" max="13313" width="12" style="1" customWidth="1"/>
    <col min="13314" max="13314" width="51.42578125" style="1" customWidth="1"/>
    <col min="13315" max="13315" width="12.85546875" style="1" customWidth="1"/>
    <col min="13316" max="13316" width="11.140625" style="1" customWidth="1"/>
    <col min="13317" max="13317" width="11.28515625" style="1" customWidth="1"/>
    <col min="13318" max="13318" width="11.5703125" style="1" customWidth="1"/>
    <col min="13319" max="13319" width="16.140625" style="1" customWidth="1"/>
    <col min="13320" max="13320" width="35.7109375" style="1" customWidth="1"/>
    <col min="13321" max="13321" width="16.140625" style="1" customWidth="1"/>
    <col min="13322" max="13322" width="47.7109375" style="1" customWidth="1"/>
    <col min="13323" max="13323" width="14.7109375" style="1" customWidth="1"/>
    <col min="13324" max="13568" width="0.85546875" style="1"/>
    <col min="13569" max="13569" width="12" style="1" customWidth="1"/>
    <col min="13570" max="13570" width="51.42578125" style="1" customWidth="1"/>
    <col min="13571" max="13571" width="12.85546875" style="1" customWidth="1"/>
    <col min="13572" max="13572" width="11.140625" style="1" customWidth="1"/>
    <col min="13573" max="13573" width="11.28515625" style="1" customWidth="1"/>
    <col min="13574" max="13574" width="11.5703125" style="1" customWidth="1"/>
    <col min="13575" max="13575" width="16.140625" style="1" customWidth="1"/>
    <col min="13576" max="13576" width="35.7109375" style="1" customWidth="1"/>
    <col min="13577" max="13577" width="16.140625" style="1" customWidth="1"/>
    <col min="13578" max="13578" width="47.7109375" style="1" customWidth="1"/>
    <col min="13579" max="13579" width="14.7109375" style="1" customWidth="1"/>
    <col min="13580" max="13824" width="0.85546875" style="1"/>
    <col min="13825" max="13825" width="12" style="1" customWidth="1"/>
    <col min="13826" max="13826" width="51.42578125" style="1" customWidth="1"/>
    <col min="13827" max="13827" width="12.85546875" style="1" customWidth="1"/>
    <col min="13828" max="13828" width="11.140625" style="1" customWidth="1"/>
    <col min="13829" max="13829" width="11.28515625" style="1" customWidth="1"/>
    <col min="13830" max="13830" width="11.5703125" style="1" customWidth="1"/>
    <col min="13831" max="13831" width="16.140625" style="1" customWidth="1"/>
    <col min="13832" max="13832" width="35.7109375" style="1" customWidth="1"/>
    <col min="13833" max="13833" width="16.140625" style="1" customWidth="1"/>
    <col min="13834" max="13834" width="47.7109375" style="1" customWidth="1"/>
    <col min="13835" max="13835" width="14.7109375" style="1" customWidth="1"/>
    <col min="13836" max="14080" width="0.85546875" style="1"/>
    <col min="14081" max="14081" width="12" style="1" customWidth="1"/>
    <col min="14082" max="14082" width="51.42578125" style="1" customWidth="1"/>
    <col min="14083" max="14083" width="12.85546875" style="1" customWidth="1"/>
    <col min="14084" max="14084" width="11.140625" style="1" customWidth="1"/>
    <col min="14085" max="14085" width="11.28515625" style="1" customWidth="1"/>
    <col min="14086" max="14086" width="11.5703125" style="1" customWidth="1"/>
    <col min="14087" max="14087" width="16.140625" style="1" customWidth="1"/>
    <col min="14088" max="14088" width="35.7109375" style="1" customWidth="1"/>
    <col min="14089" max="14089" width="16.140625" style="1" customWidth="1"/>
    <col min="14090" max="14090" width="47.7109375" style="1" customWidth="1"/>
    <col min="14091" max="14091" width="14.7109375" style="1" customWidth="1"/>
    <col min="14092" max="14336" width="0.85546875" style="1"/>
    <col min="14337" max="14337" width="12" style="1" customWidth="1"/>
    <col min="14338" max="14338" width="51.42578125" style="1" customWidth="1"/>
    <col min="14339" max="14339" width="12.85546875" style="1" customWidth="1"/>
    <col min="14340" max="14340" width="11.140625" style="1" customWidth="1"/>
    <col min="14341" max="14341" width="11.28515625" style="1" customWidth="1"/>
    <col min="14342" max="14342" width="11.5703125" style="1" customWidth="1"/>
    <col min="14343" max="14343" width="16.140625" style="1" customWidth="1"/>
    <col min="14344" max="14344" width="35.7109375" style="1" customWidth="1"/>
    <col min="14345" max="14345" width="16.140625" style="1" customWidth="1"/>
    <col min="14346" max="14346" width="47.7109375" style="1" customWidth="1"/>
    <col min="14347" max="14347" width="14.7109375" style="1" customWidth="1"/>
    <col min="14348" max="14592" width="0.85546875" style="1"/>
    <col min="14593" max="14593" width="12" style="1" customWidth="1"/>
    <col min="14594" max="14594" width="51.42578125" style="1" customWidth="1"/>
    <col min="14595" max="14595" width="12.85546875" style="1" customWidth="1"/>
    <col min="14596" max="14596" width="11.140625" style="1" customWidth="1"/>
    <col min="14597" max="14597" width="11.28515625" style="1" customWidth="1"/>
    <col min="14598" max="14598" width="11.5703125" style="1" customWidth="1"/>
    <col min="14599" max="14599" width="16.140625" style="1" customWidth="1"/>
    <col min="14600" max="14600" width="35.7109375" style="1" customWidth="1"/>
    <col min="14601" max="14601" width="16.140625" style="1" customWidth="1"/>
    <col min="14602" max="14602" width="47.7109375" style="1" customWidth="1"/>
    <col min="14603" max="14603" width="14.7109375" style="1" customWidth="1"/>
    <col min="14604" max="14848" width="0.85546875" style="1"/>
    <col min="14849" max="14849" width="12" style="1" customWidth="1"/>
    <col min="14850" max="14850" width="51.42578125" style="1" customWidth="1"/>
    <col min="14851" max="14851" width="12.85546875" style="1" customWidth="1"/>
    <col min="14852" max="14852" width="11.140625" style="1" customWidth="1"/>
    <col min="14853" max="14853" width="11.28515625" style="1" customWidth="1"/>
    <col min="14854" max="14854" width="11.5703125" style="1" customWidth="1"/>
    <col min="14855" max="14855" width="16.140625" style="1" customWidth="1"/>
    <col min="14856" max="14856" width="35.7109375" style="1" customWidth="1"/>
    <col min="14857" max="14857" width="16.140625" style="1" customWidth="1"/>
    <col min="14858" max="14858" width="47.7109375" style="1" customWidth="1"/>
    <col min="14859" max="14859" width="14.7109375" style="1" customWidth="1"/>
    <col min="14860" max="15104" width="0.85546875" style="1"/>
    <col min="15105" max="15105" width="12" style="1" customWidth="1"/>
    <col min="15106" max="15106" width="51.42578125" style="1" customWidth="1"/>
    <col min="15107" max="15107" width="12.85546875" style="1" customWidth="1"/>
    <col min="15108" max="15108" width="11.140625" style="1" customWidth="1"/>
    <col min="15109" max="15109" width="11.28515625" style="1" customWidth="1"/>
    <col min="15110" max="15110" width="11.5703125" style="1" customWidth="1"/>
    <col min="15111" max="15111" width="16.140625" style="1" customWidth="1"/>
    <col min="15112" max="15112" width="35.7109375" style="1" customWidth="1"/>
    <col min="15113" max="15113" width="16.140625" style="1" customWidth="1"/>
    <col min="15114" max="15114" width="47.7109375" style="1" customWidth="1"/>
    <col min="15115" max="15115" width="14.7109375" style="1" customWidth="1"/>
    <col min="15116" max="15360" width="0.85546875" style="1"/>
    <col min="15361" max="15361" width="12" style="1" customWidth="1"/>
    <col min="15362" max="15362" width="51.42578125" style="1" customWidth="1"/>
    <col min="15363" max="15363" width="12.85546875" style="1" customWidth="1"/>
    <col min="15364" max="15364" width="11.140625" style="1" customWidth="1"/>
    <col min="15365" max="15365" width="11.28515625" style="1" customWidth="1"/>
    <col min="15366" max="15366" width="11.5703125" style="1" customWidth="1"/>
    <col min="15367" max="15367" width="16.140625" style="1" customWidth="1"/>
    <col min="15368" max="15368" width="35.7109375" style="1" customWidth="1"/>
    <col min="15369" max="15369" width="16.140625" style="1" customWidth="1"/>
    <col min="15370" max="15370" width="47.7109375" style="1" customWidth="1"/>
    <col min="15371" max="15371" width="14.7109375" style="1" customWidth="1"/>
    <col min="15372" max="15616" width="0.85546875" style="1"/>
    <col min="15617" max="15617" width="12" style="1" customWidth="1"/>
    <col min="15618" max="15618" width="51.42578125" style="1" customWidth="1"/>
    <col min="15619" max="15619" width="12.85546875" style="1" customWidth="1"/>
    <col min="15620" max="15620" width="11.140625" style="1" customWidth="1"/>
    <col min="15621" max="15621" width="11.28515625" style="1" customWidth="1"/>
    <col min="15622" max="15622" width="11.5703125" style="1" customWidth="1"/>
    <col min="15623" max="15623" width="16.140625" style="1" customWidth="1"/>
    <col min="15624" max="15624" width="35.7109375" style="1" customWidth="1"/>
    <col min="15625" max="15625" width="16.140625" style="1" customWidth="1"/>
    <col min="15626" max="15626" width="47.7109375" style="1" customWidth="1"/>
    <col min="15627" max="15627" width="14.7109375" style="1" customWidth="1"/>
    <col min="15628" max="15872" width="0.85546875" style="1"/>
    <col min="15873" max="15873" width="12" style="1" customWidth="1"/>
    <col min="15874" max="15874" width="51.42578125" style="1" customWidth="1"/>
    <col min="15875" max="15875" width="12.85546875" style="1" customWidth="1"/>
    <col min="15876" max="15876" width="11.140625" style="1" customWidth="1"/>
    <col min="15877" max="15877" width="11.28515625" style="1" customWidth="1"/>
    <col min="15878" max="15878" width="11.5703125" style="1" customWidth="1"/>
    <col min="15879" max="15879" width="16.140625" style="1" customWidth="1"/>
    <col min="15880" max="15880" width="35.7109375" style="1" customWidth="1"/>
    <col min="15881" max="15881" width="16.140625" style="1" customWidth="1"/>
    <col min="15882" max="15882" width="47.7109375" style="1" customWidth="1"/>
    <col min="15883" max="15883" width="14.7109375" style="1" customWidth="1"/>
    <col min="15884" max="16128" width="0.85546875" style="1"/>
    <col min="16129" max="16129" width="12" style="1" customWidth="1"/>
    <col min="16130" max="16130" width="51.42578125" style="1" customWidth="1"/>
    <col min="16131" max="16131" width="12.85546875" style="1" customWidth="1"/>
    <col min="16132" max="16132" width="11.140625" style="1" customWidth="1"/>
    <col min="16133" max="16133" width="11.28515625" style="1" customWidth="1"/>
    <col min="16134" max="16134" width="11.5703125" style="1" customWidth="1"/>
    <col min="16135" max="16135" width="16.140625" style="1" customWidth="1"/>
    <col min="16136" max="16136" width="35.7109375" style="1" customWidth="1"/>
    <col min="16137" max="16137" width="16.140625" style="1" customWidth="1"/>
    <col min="16138" max="16138" width="47.7109375" style="1" customWidth="1"/>
    <col min="16139" max="16139" width="14.7109375" style="1" customWidth="1"/>
    <col min="16140" max="16384" width="0.85546875" style="1"/>
  </cols>
  <sheetData>
    <row r="1" spans="1:11" ht="15.75" x14ac:dyDescent="0.25">
      <c r="J1" s="3"/>
    </row>
    <row r="2" spans="1:11" s="4" customFormat="1" ht="17.25" customHeight="1" x14ac:dyDescent="0.2">
      <c r="A2" s="79" t="s">
        <v>249</v>
      </c>
      <c r="B2" s="79"/>
      <c r="C2" s="79"/>
      <c r="D2" s="79"/>
      <c r="E2" s="79"/>
      <c r="F2" s="79"/>
      <c r="G2" s="79"/>
      <c r="H2" s="79"/>
      <c r="I2" s="79"/>
      <c r="J2" s="79"/>
      <c r="K2" s="79"/>
    </row>
    <row r="3" spans="1:11" s="5" customFormat="1" ht="15" customHeight="1" x14ac:dyDescent="0.2">
      <c r="A3" s="79" t="s">
        <v>255</v>
      </c>
      <c r="B3" s="79"/>
      <c r="C3" s="79"/>
      <c r="D3" s="79"/>
      <c r="E3" s="79"/>
      <c r="F3" s="79"/>
      <c r="G3" s="79"/>
      <c r="H3" s="79"/>
      <c r="I3" s="79"/>
      <c r="J3" s="79"/>
      <c r="K3" s="79"/>
    </row>
    <row r="4" spans="1:11" s="5" customFormat="1" ht="15" customHeight="1" x14ac:dyDescent="0.2">
      <c r="A4" s="79" t="s">
        <v>256</v>
      </c>
      <c r="B4" s="79"/>
      <c r="C4" s="79"/>
      <c r="D4" s="79"/>
      <c r="E4" s="79"/>
      <c r="F4" s="79"/>
      <c r="G4" s="79"/>
      <c r="H4" s="79"/>
      <c r="I4" s="79"/>
      <c r="J4" s="79"/>
      <c r="K4" s="79"/>
    </row>
    <row r="5" spans="1:11" s="6" customFormat="1" ht="17.25" customHeight="1" x14ac:dyDescent="0.2">
      <c r="H5" s="7"/>
      <c r="J5" s="7"/>
    </row>
    <row r="6" spans="1:11" ht="106.5" customHeight="1" x14ac:dyDescent="0.25">
      <c r="A6" s="80" t="s">
        <v>0</v>
      </c>
      <c r="B6" s="82" t="s">
        <v>1</v>
      </c>
      <c r="C6" s="80" t="s">
        <v>2</v>
      </c>
      <c r="D6" s="84" t="s">
        <v>258</v>
      </c>
      <c r="E6" s="85"/>
      <c r="F6" s="8" t="s">
        <v>257</v>
      </c>
      <c r="G6" s="9" t="s">
        <v>250</v>
      </c>
      <c r="H6" s="86" t="s">
        <v>3</v>
      </c>
      <c r="I6" s="9" t="s">
        <v>251</v>
      </c>
      <c r="J6" s="80" t="s">
        <v>4</v>
      </c>
      <c r="K6" s="80" t="s">
        <v>252</v>
      </c>
    </row>
    <row r="7" spans="1:11" ht="13.5" customHeight="1" x14ac:dyDescent="0.25">
      <c r="A7" s="81"/>
      <c r="B7" s="83"/>
      <c r="C7" s="81"/>
      <c r="D7" s="8" t="s">
        <v>5</v>
      </c>
      <c r="E7" s="8" t="s">
        <v>6</v>
      </c>
      <c r="F7" s="8" t="s">
        <v>5</v>
      </c>
      <c r="G7" s="8" t="s">
        <v>5</v>
      </c>
      <c r="H7" s="86"/>
      <c r="I7" s="8" t="s">
        <v>5</v>
      </c>
      <c r="J7" s="81"/>
      <c r="K7" s="81"/>
    </row>
    <row r="8" spans="1:11" x14ac:dyDescent="0.25">
      <c r="A8" s="10"/>
      <c r="B8" s="11" t="s">
        <v>7</v>
      </c>
      <c r="C8" s="12"/>
      <c r="D8" s="12"/>
      <c r="E8" s="12"/>
      <c r="F8" s="12"/>
      <c r="G8" s="12"/>
      <c r="H8" s="12"/>
      <c r="I8" s="13"/>
      <c r="J8" s="1"/>
    </row>
    <row r="9" spans="1:11" x14ac:dyDescent="0.25">
      <c r="A9" s="10" t="s">
        <v>8</v>
      </c>
      <c r="B9" s="14" t="s">
        <v>9</v>
      </c>
      <c r="C9" s="15" t="s">
        <v>10</v>
      </c>
      <c r="D9" s="16">
        <f>ROUND(D11,1)+ROUND(D12,1)-ROUND(D10,1)</f>
        <v>13412</v>
      </c>
      <c r="E9" s="16">
        <f>ROUND(E11,1)+ROUND(E12,1)-ROUND(E10,1)</f>
        <v>7427</v>
      </c>
      <c r="F9" s="16">
        <f>ROUND(F11,1)+ROUND(F12,1)-ROUND(F10,1)</f>
        <v>13412</v>
      </c>
      <c r="G9" s="16">
        <f>ROUND(G11,1)+ROUND(G12,1)-ROUND(G10,1)</f>
        <v>0</v>
      </c>
      <c r="H9" s="17"/>
      <c r="I9" s="16">
        <f>ROUND(I11,1)+ROUND(I12,1)-ROUND(I10,1)</f>
        <v>13412</v>
      </c>
      <c r="J9" s="17"/>
      <c r="K9" s="18">
        <f>IF(AND(F9&gt;0, I9&gt;0),I9/F9,"-")</f>
        <v>1</v>
      </c>
    </row>
    <row r="10" spans="1:11" x14ac:dyDescent="0.25">
      <c r="A10" s="10" t="s">
        <v>11</v>
      </c>
      <c r="B10" s="14" t="s">
        <v>12</v>
      </c>
      <c r="C10" s="10" t="s">
        <v>10</v>
      </c>
      <c r="D10" s="19"/>
      <c r="E10" s="19"/>
      <c r="F10" s="19"/>
      <c r="G10" s="19"/>
      <c r="H10" s="17"/>
      <c r="I10" s="19"/>
      <c r="J10" s="20"/>
      <c r="K10" s="18" t="str">
        <f t="shared" ref="K10:K75" si="0">IF(AND(F10&gt;0, I10&gt;0),I10/F10,"-")</f>
        <v>-</v>
      </c>
    </row>
    <row r="11" spans="1:11" ht="31.5" customHeight="1" x14ac:dyDescent="0.25">
      <c r="A11" s="10" t="s">
        <v>13</v>
      </c>
      <c r="B11" s="14" t="s">
        <v>14</v>
      </c>
      <c r="C11" s="10" t="s">
        <v>10</v>
      </c>
      <c r="D11" s="19"/>
      <c r="E11" s="19"/>
      <c r="F11" s="19"/>
      <c r="G11" s="19"/>
      <c r="H11" s="17"/>
      <c r="I11" s="19"/>
      <c r="J11" s="20"/>
      <c r="K11" s="18" t="str">
        <f t="shared" si="0"/>
        <v>-</v>
      </c>
    </row>
    <row r="12" spans="1:11" ht="15" customHeight="1" x14ac:dyDescent="0.25">
      <c r="A12" s="10" t="s">
        <v>15</v>
      </c>
      <c r="B12" s="14" t="s">
        <v>16</v>
      </c>
      <c r="C12" s="15" t="s">
        <v>10</v>
      </c>
      <c r="D12" s="16">
        <f>ROUND(D13,1)+ROUND(D15,1)</f>
        <v>13412</v>
      </c>
      <c r="E12" s="16">
        <f>ROUND(E13,1)+ROUND(E15,1)</f>
        <v>7427</v>
      </c>
      <c r="F12" s="16">
        <f>ROUND(F13,1)+ROUND(F15,1)</f>
        <v>13412</v>
      </c>
      <c r="G12" s="16">
        <f>ROUND(G13,1)+ROUND(G15,1)</f>
        <v>0</v>
      </c>
      <c r="H12" s="17"/>
      <c r="I12" s="16">
        <f>ROUND(I13,1)+ROUND(I15,1)</f>
        <v>13412</v>
      </c>
      <c r="J12" s="20"/>
      <c r="K12" s="18">
        <f t="shared" si="0"/>
        <v>1</v>
      </c>
    </row>
    <row r="13" spans="1:11" x14ac:dyDescent="0.25">
      <c r="A13" s="10" t="s">
        <v>17</v>
      </c>
      <c r="B13" s="14" t="s">
        <v>18</v>
      </c>
      <c r="C13" s="10" t="s">
        <v>10</v>
      </c>
      <c r="D13" s="16"/>
      <c r="E13" s="16"/>
      <c r="F13" s="16"/>
      <c r="G13" s="19"/>
      <c r="H13" s="17"/>
      <c r="I13" s="16">
        <f>I15*I14/(1-I14)</f>
        <v>0</v>
      </c>
      <c r="J13" s="20"/>
      <c r="K13" s="18" t="str">
        <f t="shared" si="0"/>
        <v>-</v>
      </c>
    </row>
    <row r="14" spans="1:11" ht="36.75" customHeight="1" x14ac:dyDescent="0.25">
      <c r="A14" s="10" t="s">
        <v>19</v>
      </c>
      <c r="B14" s="14" t="s">
        <v>20</v>
      </c>
      <c r="C14" s="15" t="s">
        <v>21</v>
      </c>
      <c r="D14" s="21">
        <f>D13/D12</f>
        <v>0</v>
      </c>
      <c r="E14" s="21">
        <f>E13/E12</f>
        <v>0</v>
      </c>
      <c r="F14" s="21">
        <f>F13/F12</f>
        <v>0</v>
      </c>
      <c r="G14" s="21" t="e">
        <f>G13/G12</f>
        <v>#DIV/0!</v>
      </c>
      <c r="H14" s="17"/>
      <c r="I14" s="21">
        <f>F14</f>
        <v>0</v>
      </c>
      <c r="J14" s="20" t="s">
        <v>22</v>
      </c>
      <c r="K14" s="18" t="str">
        <f t="shared" si="0"/>
        <v>-</v>
      </c>
    </row>
    <row r="15" spans="1:11" ht="30" customHeight="1" x14ac:dyDescent="0.25">
      <c r="A15" s="10" t="s">
        <v>23</v>
      </c>
      <c r="B15" s="14" t="s">
        <v>24</v>
      </c>
      <c r="C15" s="15" t="s">
        <v>10</v>
      </c>
      <c r="D15" s="16">
        <f>ROUND(D16,1)+ROUND(D18,1)+ROUND(D19,1)</f>
        <v>13412</v>
      </c>
      <c r="E15" s="16">
        <f>ROUND(E16,1)+ROUND(E18,1)+ROUND(E19,1)</f>
        <v>7427</v>
      </c>
      <c r="F15" s="16">
        <f>ROUND(F16,1)+ROUND(F18,1)+ROUND(F19,1)</f>
        <v>13412</v>
      </c>
      <c r="G15" s="16">
        <f>ROUND(G16,1)+ROUND(G18,1)+ROUND(G19,1)</f>
        <v>0</v>
      </c>
      <c r="H15" s="17"/>
      <c r="I15" s="16">
        <f>ROUND(I16,1)+ROUND(I18,1)+ROUND(I19,1)</f>
        <v>13412</v>
      </c>
      <c r="J15" s="20"/>
      <c r="K15" s="18">
        <f t="shared" si="0"/>
        <v>1</v>
      </c>
    </row>
    <row r="16" spans="1:11" ht="30" x14ac:dyDescent="0.25">
      <c r="A16" s="10" t="s">
        <v>25</v>
      </c>
      <c r="B16" s="22" t="s">
        <v>26</v>
      </c>
      <c r="C16" s="10" t="s">
        <v>10</v>
      </c>
      <c r="D16" s="19"/>
      <c r="E16" s="19"/>
      <c r="F16" s="19"/>
      <c r="G16" s="19"/>
      <c r="H16" s="17"/>
      <c r="I16" s="19"/>
      <c r="J16" s="20"/>
      <c r="K16" s="18" t="str">
        <f t="shared" si="0"/>
        <v>-</v>
      </c>
    </row>
    <row r="17" spans="1:11" x14ac:dyDescent="0.25">
      <c r="A17" s="10" t="s">
        <v>27</v>
      </c>
      <c r="B17" s="23" t="s">
        <v>28</v>
      </c>
      <c r="C17" s="10" t="s">
        <v>10</v>
      </c>
      <c r="D17" s="19"/>
      <c r="E17" s="19"/>
      <c r="F17" s="19"/>
      <c r="G17" s="19"/>
      <c r="H17" s="17"/>
      <c r="I17" s="19"/>
      <c r="J17" s="20"/>
      <c r="K17" s="18" t="str">
        <f t="shared" si="0"/>
        <v>-</v>
      </c>
    </row>
    <row r="18" spans="1:11" x14ac:dyDescent="0.25">
      <c r="A18" s="10" t="s">
        <v>29</v>
      </c>
      <c r="B18" s="23" t="s">
        <v>30</v>
      </c>
      <c r="C18" s="10"/>
      <c r="D18" s="19"/>
      <c r="E18" s="19"/>
      <c r="F18" s="19"/>
      <c r="G18" s="19"/>
      <c r="H18" s="17"/>
      <c r="I18" s="19"/>
      <c r="J18" s="20"/>
      <c r="K18" s="18" t="str">
        <f t="shared" si="0"/>
        <v>-</v>
      </c>
    </row>
    <row r="19" spans="1:11" ht="20.25" customHeight="1" x14ac:dyDescent="0.25">
      <c r="A19" s="10" t="s">
        <v>31</v>
      </c>
      <c r="B19" s="22" t="s">
        <v>32</v>
      </c>
      <c r="C19" s="15" t="s">
        <v>10</v>
      </c>
      <c r="D19" s="16">
        <f>ROUND(D20,1)+ROUND(D21,1)+ROUND(D22,1)</f>
        <v>13412</v>
      </c>
      <c r="E19" s="16">
        <f>ROUND(E20,1)+ROUND(E21,1)+ROUND(E22,1)</f>
        <v>7427</v>
      </c>
      <c r="F19" s="16">
        <f>ROUND(F20,1)+ROUND(F21,1)+ROUND(F22,1)</f>
        <v>13412</v>
      </c>
      <c r="G19" s="16">
        <f>ROUND(G20,1)+ROUND(G21,1)+ROUND(G22,1)</f>
        <v>0</v>
      </c>
      <c r="H19" s="17"/>
      <c r="I19" s="16">
        <f>ROUND(I20,1)+ROUND(I21,1)+ROUND(I22,1)</f>
        <v>13412</v>
      </c>
      <c r="J19" s="87" t="s">
        <v>261</v>
      </c>
      <c r="K19" s="18">
        <f t="shared" si="0"/>
        <v>1</v>
      </c>
    </row>
    <row r="20" spans="1:11" x14ac:dyDescent="0.25">
      <c r="A20" s="10" t="s">
        <v>33</v>
      </c>
      <c r="B20" s="23" t="s">
        <v>34</v>
      </c>
      <c r="C20" s="10" t="s">
        <v>10</v>
      </c>
      <c r="D20" s="19">
        <v>544</v>
      </c>
      <c r="E20" s="19">
        <v>540</v>
      </c>
      <c r="F20" s="19">
        <v>544</v>
      </c>
      <c r="G20" s="19"/>
      <c r="H20" s="17"/>
      <c r="I20" s="19">
        <v>544</v>
      </c>
      <c r="J20" s="88"/>
      <c r="K20" s="18">
        <f t="shared" si="0"/>
        <v>1</v>
      </c>
    </row>
    <row r="21" spans="1:11" x14ac:dyDescent="0.25">
      <c r="A21" s="10" t="s">
        <v>35</v>
      </c>
      <c r="B21" s="23" t="s">
        <v>36</v>
      </c>
      <c r="C21" s="10" t="s">
        <v>10</v>
      </c>
      <c r="D21" s="19">
        <v>12382</v>
      </c>
      <c r="E21" s="19">
        <v>6401</v>
      </c>
      <c r="F21" s="19">
        <v>12382</v>
      </c>
      <c r="G21" s="19"/>
      <c r="H21" s="17"/>
      <c r="I21" s="19">
        <v>12382</v>
      </c>
      <c r="J21" s="88"/>
      <c r="K21" s="18">
        <f t="shared" si="0"/>
        <v>1</v>
      </c>
    </row>
    <row r="22" spans="1:11" ht="51" customHeight="1" x14ac:dyDescent="0.25">
      <c r="A22" s="10" t="s">
        <v>37</v>
      </c>
      <c r="B22" s="23" t="s">
        <v>38</v>
      </c>
      <c r="C22" s="10" t="s">
        <v>10</v>
      </c>
      <c r="D22" s="19">
        <v>486</v>
      </c>
      <c r="E22" s="19">
        <v>486</v>
      </c>
      <c r="F22" s="19">
        <v>486</v>
      </c>
      <c r="G22" s="19"/>
      <c r="H22" s="17"/>
      <c r="I22" s="19">
        <v>486</v>
      </c>
      <c r="J22" s="89"/>
      <c r="K22" s="18">
        <f t="shared" si="0"/>
        <v>1</v>
      </c>
    </row>
    <row r="23" spans="1:11" x14ac:dyDescent="0.25">
      <c r="A23" s="24"/>
      <c r="B23" s="11" t="s">
        <v>39</v>
      </c>
      <c r="C23" s="12"/>
      <c r="D23" s="12"/>
      <c r="E23" s="12"/>
      <c r="F23" s="12"/>
      <c r="G23" s="12"/>
      <c r="H23" s="12"/>
      <c r="I23" s="13"/>
      <c r="J23" s="1"/>
      <c r="K23" s="18" t="str">
        <f t="shared" si="0"/>
        <v>-</v>
      </c>
    </row>
    <row r="24" spans="1:11" x14ac:dyDescent="0.25">
      <c r="A24" s="25"/>
      <c r="B24" s="26" t="s">
        <v>40</v>
      </c>
      <c r="C24" s="25" t="s">
        <v>41</v>
      </c>
      <c r="D24" s="10"/>
      <c r="E24" s="10"/>
      <c r="F24" s="10"/>
      <c r="G24" s="10"/>
      <c r="H24" s="27"/>
      <c r="I24" s="10"/>
      <c r="J24" s="28"/>
      <c r="K24" s="18" t="str">
        <f t="shared" si="0"/>
        <v>-</v>
      </c>
    </row>
    <row r="25" spans="1:11" ht="21" customHeight="1" x14ac:dyDescent="0.25">
      <c r="A25" s="10" t="s">
        <v>8</v>
      </c>
      <c r="B25" s="29" t="s">
        <v>42</v>
      </c>
      <c r="C25" s="15" t="s">
        <v>43</v>
      </c>
      <c r="D25" s="16">
        <f>ROUND(D26,1)+ROUND(D81,1)+ROUND(D97,1)</f>
        <v>836.1</v>
      </c>
      <c r="E25" s="16">
        <f>ROUND(E26,1)+ROUND(E81,1)+ROUND(E97,1)</f>
        <v>2137.5</v>
      </c>
      <c r="F25" s="16">
        <f>ROUND(F26,1)+ROUND(F81,1)+ROUND(F97,1)</f>
        <v>860.59999999999991</v>
      </c>
      <c r="G25" s="16">
        <f>ROUND(G26,1)+ROUND(G81,1)+ROUND(G97,1)</f>
        <v>0</v>
      </c>
      <c r="H25" s="17"/>
      <c r="I25" s="16">
        <f>ROUND(I26,1)+ROUND(I81,1)+ROUND(I97,1)</f>
        <v>890.4</v>
      </c>
      <c r="J25" s="20" t="s">
        <v>44</v>
      </c>
      <c r="K25" s="18">
        <f t="shared" si="0"/>
        <v>1.0346270044155241</v>
      </c>
    </row>
    <row r="26" spans="1:11" ht="84.75" customHeight="1" x14ac:dyDescent="0.25">
      <c r="A26" s="30" t="s">
        <v>45</v>
      </c>
      <c r="B26" s="29" t="s">
        <v>46</v>
      </c>
      <c r="C26" s="31" t="s">
        <v>43</v>
      </c>
      <c r="D26" s="32">
        <f>ROUND(D33,1)+ROUND(D54,1)+ROUND(D61,1)</f>
        <v>651.5</v>
      </c>
      <c r="E26" s="32">
        <f>ROUND(E33,1)+ROUND(E54,1)+ROUND(E61,1)</f>
        <v>1997.9</v>
      </c>
      <c r="F26" s="33">
        <f>ROUND(F33,1)+ROUND(F54,1)+ROUND(F61,1)</f>
        <v>668.4</v>
      </c>
      <c r="G26" s="32">
        <f>ROUND(G33,1)+ROUND(G54,1)+ROUND(G61,1)</f>
        <v>0</v>
      </c>
      <c r="H26" s="34"/>
      <c r="I26" s="33">
        <f>F26*$I$29*(1-$I$28)*(1+$I$32)</f>
        <v>690.16978799999993</v>
      </c>
      <c r="J26" s="35" t="s">
        <v>253</v>
      </c>
      <c r="K26" s="36">
        <f t="shared" si="0"/>
        <v>1.03257</v>
      </c>
    </row>
    <row r="27" spans="1:11" ht="15" customHeight="1" x14ac:dyDescent="0.25">
      <c r="A27" s="10"/>
      <c r="B27" s="37" t="s">
        <v>47</v>
      </c>
      <c r="C27" s="38"/>
      <c r="D27" s="39"/>
      <c r="E27" s="39"/>
      <c r="F27" s="39"/>
      <c r="G27" s="39"/>
      <c r="H27" s="40"/>
      <c r="I27" s="39"/>
      <c r="J27" s="40"/>
      <c r="K27" s="41" t="str">
        <f t="shared" si="0"/>
        <v>-</v>
      </c>
    </row>
    <row r="28" spans="1:11" ht="32.25" customHeight="1" x14ac:dyDescent="0.25">
      <c r="A28" s="10"/>
      <c r="B28" s="42" t="s">
        <v>48</v>
      </c>
      <c r="C28" s="43" t="s">
        <v>21</v>
      </c>
      <c r="D28" s="44">
        <v>0.01</v>
      </c>
      <c r="E28" s="44" t="s">
        <v>49</v>
      </c>
      <c r="F28" s="73">
        <v>0.01</v>
      </c>
      <c r="G28" s="44"/>
      <c r="H28" s="45"/>
      <c r="I28" s="73">
        <v>0.01</v>
      </c>
      <c r="J28" s="46" t="s">
        <v>22</v>
      </c>
      <c r="K28" s="47">
        <f t="shared" si="0"/>
        <v>1</v>
      </c>
    </row>
    <row r="29" spans="1:11" ht="28.5" customHeight="1" x14ac:dyDescent="0.25">
      <c r="A29" s="10"/>
      <c r="B29" s="42" t="s">
        <v>50</v>
      </c>
      <c r="C29" s="48" t="s">
        <v>21</v>
      </c>
      <c r="D29" s="21">
        <v>1.03</v>
      </c>
      <c r="E29" s="21">
        <v>1.034</v>
      </c>
      <c r="F29" s="74">
        <v>1.036</v>
      </c>
      <c r="G29" s="21"/>
      <c r="H29" s="17"/>
      <c r="I29" s="74">
        <v>1.0429999999999999</v>
      </c>
      <c r="J29" s="77" t="s">
        <v>254</v>
      </c>
      <c r="K29" s="18">
        <f t="shared" si="0"/>
        <v>1.0067567567567566</v>
      </c>
    </row>
    <row r="30" spans="1:11" ht="47.25" customHeight="1" x14ac:dyDescent="0.25">
      <c r="A30" s="10"/>
      <c r="B30" s="23" t="s">
        <v>51</v>
      </c>
      <c r="C30" s="48" t="s">
        <v>21</v>
      </c>
      <c r="D30" s="21">
        <v>1.048</v>
      </c>
      <c r="E30" s="21">
        <v>1.0289999999999999</v>
      </c>
      <c r="F30" s="74">
        <v>1.04</v>
      </c>
      <c r="G30" s="21"/>
      <c r="H30" s="17"/>
      <c r="I30" s="74">
        <v>1.0349999999999999</v>
      </c>
      <c r="J30" s="78"/>
      <c r="K30" s="18">
        <f t="shared" si="0"/>
        <v>0.9951923076923076</v>
      </c>
    </row>
    <row r="31" spans="1:11" ht="18" customHeight="1" x14ac:dyDescent="0.25">
      <c r="A31" s="50"/>
      <c r="B31" s="51" t="s">
        <v>52</v>
      </c>
      <c r="C31" s="52" t="s">
        <v>21</v>
      </c>
      <c r="D31" s="53">
        <v>0.30199999999999999</v>
      </c>
      <c r="E31" s="53">
        <v>0.30199999999999999</v>
      </c>
      <c r="F31" s="53">
        <v>0.30199999999999999</v>
      </c>
      <c r="G31" s="53">
        <v>0.30199999999999999</v>
      </c>
      <c r="H31" s="17"/>
      <c r="I31" s="49">
        <f>F31</f>
        <v>0.30199999999999999</v>
      </c>
      <c r="J31" s="54"/>
      <c r="K31" s="18"/>
    </row>
    <row r="32" spans="1:11" ht="15" customHeight="1" x14ac:dyDescent="0.25">
      <c r="A32" s="10"/>
      <c r="B32" s="42" t="s">
        <v>53</v>
      </c>
      <c r="C32" s="48" t="s">
        <v>21</v>
      </c>
      <c r="D32" s="21">
        <v>0</v>
      </c>
      <c r="E32" s="21">
        <v>0</v>
      </c>
      <c r="F32" s="49">
        <v>0</v>
      </c>
      <c r="G32" s="21">
        <v>0</v>
      </c>
      <c r="H32" s="17"/>
      <c r="I32" s="49">
        <v>0</v>
      </c>
      <c r="J32" s="20"/>
      <c r="K32" s="18" t="str">
        <f t="shared" si="0"/>
        <v>-</v>
      </c>
    </row>
    <row r="33" spans="1:11" ht="15" customHeight="1" x14ac:dyDescent="0.25">
      <c r="A33" s="10" t="s">
        <v>54</v>
      </c>
      <c r="B33" s="14" t="s">
        <v>55</v>
      </c>
      <c r="C33" s="15" t="s">
        <v>43</v>
      </c>
      <c r="D33" s="16">
        <f>ROUND(D34,1)+ROUND(D35,1)+ROUND(D36,1)+ROUND(D45,1)+ROUND(D46,1)+ROUND(D47,1)</f>
        <v>406.7</v>
      </c>
      <c r="E33" s="16">
        <f>ROUND(E34,1)+ROUND(E35,1)+ROUND(E36,1)+ROUND(E45,1)+ROUND(E46,1)+ROUND(E47,1)</f>
        <v>1429.5</v>
      </c>
      <c r="F33" s="55">
        <f>ROUND(F34,1)+ROUND(F35,1)+ROUND(F36,1)+ROUND(F45,1)+ROUND(F46,1)+ROUND(F47,1)</f>
        <v>417.3</v>
      </c>
      <c r="G33" s="16">
        <f>ROUND(G34,1)+ROUND(G35,1)+ROUND(G36,1)+ROUND(G45,1)+ROUND(G46,1)+ROUND(G47,1)</f>
        <v>0</v>
      </c>
      <c r="H33" s="17"/>
      <c r="I33" s="55">
        <f t="shared" ref="I33:I38" si="1">F33*$I$29*(1-$I$28)*(1+$I$32)</f>
        <v>430.89146099999999</v>
      </c>
      <c r="J33" s="56" t="s">
        <v>49</v>
      </c>
      <c r="K33" s="18">
        <f>IF(AND(F33&gt;0, I33&gt;0),I33/F33,"-")</f>
        <v>1.03257</v>
      </c>
    </row>
    <row r="34" spans="1:11" ht="30" x14ac:dyDescent="0.25">
      <c r="A34" s="10" t="s">
        <v>56</v>
      </c>
      <c r="B34" s="22" t="s">
        <v>57</v>
      </c>
      <c r="C34" s="10" t="s">
        <v>43</v>
      </c>
      <c r="D34" s="16"/>
      <c r="E34" s="16"/>
      <c r="F34" s="55"/>
      <c r="G34" s="16"/>
      <c r="H34" s="17"/>
      <c r="I34" s="55">
        <f>F34*$I$29*(1-$I$28)*(1+$I$32)</f>
        <v>0</v>
      </c>
      <c r="J34" s="56" t="s">
        <v>49</v>
      </c>
      <c r="K34" s="18" t="str">
        <f t="shared" si="0"/>
        <v>-</v>
      </c>
    </row>
    <row r="35" spans="1:11" ht="45" x14ac:dyDescent="0.25">
      <c r="A35" s="10" t="s">
        <v>58</v>
      </c>
      <c r="B35" s="22" t="s">
        <v>59</v>
      </c>
      <c r="C35" s="10" t="s">
        <v>43</v>
      </c>
      <c r="D35" s="16"/>
      <c r="E35" s="16"/>
      <c r="F35" s="55"/>
      <c r="G35" s="19"/>
      <c r="H35" s="17"/>
      <c r="I35" s="55">
        <f t="shared" si="1"/>
        <v>0</v>
      </c>
      <c r="J35" s="56" t="s">
        <v>49</v>
      </c>
      <c r="K35" s="18" t="str">
        <f t="shared" si="0"/>
        <v>-</v>
      </c>
    </row>
    <row r="36" spans="1:11" ht="45" x14ac:dyDescent="0.25">
      <c r="A36" s="10" t="s">
        <v>60</v>
      </c>
      <c r="B36" s="22" t="s">
        <v>61</v>
      </c>
      <c r="C36" s="15" t="s">
        <v>43</v>
      </c>
      <c r="D36" s="16">
        <f>ROUND(D37,1)+ROUND(D40,1)+ROUND(D41,1)+ROUND(D44,1)</f>
        <v>406.7</v>
      </c>
      <c r="E36" s="16">
        <f>ROUND(E37,1)+ROUND(E40,1)+ROUND(E41,1)+ROUND(E44,1)</f>
        <v>1429.5</v>
      </c>
      <c r="F36" s="55">
        <f>ROUND(F37,1)+ROUND(F40,1)+ROUND(F41,1)+ROUND(F44,1)</f>
        <v>417.3</v>
      </c>
      <c r="G36" s="16">
        <f>ROUND(G37,1)+ROUND(G40,1)+ROUND(G41,1)+ROUND(G44,1)</f>
        <v>0</v>
      </c>
      <c r="H36" s="17"/>
      <c r="I36" s="55">
        <f t="shared" si="1"/>
        <v>430.89146099999999</v>
      </c>
      <c r="J36" s="56" t="s">
        <v>49</v>
      </c>
      <c r="K36" s="18">
        <f t="shared" si="0"/>
        <v>1.03257</v>
      </c>
    </row>
    <row r="37" spans="1:11" ht="30" x14ac:dyDescent="0.25">
      <c r="A37" s="10" t="s">
        <v>62</v>
      </c>
      <c r="B37" s="23" t="s">
        <v>63</v>
      </c>
      <c r="C37" s="10" t="s">
        <v>43</v>
      </c>
      <c r="D37" s="16">
        <v>312.39999999999998</v>
      </c>
      <c r="E37" s="16">
        <v>1097.94</v>
      </c>
      <c r="F37" s="55">
        <v>320.5</v>
      </c>
      <c r="G37" s="16"/>
      <c r="H37" s="17"/>
      <c r="I37" s="55">
        <f t="shared" si="1"/>
        <v>330.93868499999996</v>
      </c>
      <c r="J37" s="56" t="s">
        <v>49</v>
      </c>
      <c r="K37" s="18">
        <f t="shared" si="0"/>
        <v>1.03257</v>
      </c>
    </row>
    <row r="38" spans="1:11" ht="30" x14ac:dyDescent="0.25">
      <c r="A38" s="10"/>
      <c r="B38" s="57" t="s">
        <v>64</v>
      </c>
      <c r="C38" s="10" t="s">
        <v>65</v>
      </c>
      <c r="D38" s="16">
        <v>10167.5</v>
      </c>
      <c r="E38" s="16">
        <f>E37/E39/12*1000</f>
        <v>22873.75</v>
      </c>
      <c r="F38" s="55">
        <v>10431.9</v>
      </c>
      <c r="G38" s="19"/>
      <c r="H38" s="17"/>
      <c r="I38" s="55">
        <f t="shared" si="1"/>
        <v>10771.666982999997</v>
      </c>
      <c r="J38" s="56" t="s">
        <v>49</v>
      </c>
      <c r="K38" s="18">
        <f t="shared" si="0"/>
        <v>1.0325699999999998</v>
      </c>
    </row>
    <row r="39" spans="1:11" ht="44.25" customHeight="1" x14ac:dyDescent="0.25">
      <c r="A39" s="10"/>
      <c r="B39" s="57" t="s">
        <v>66</v>
      </c>
      <c r="C39" s="10" t="s">
        <v>67</v>
      </c>
      <c r="D39" s="16">
        <v>2.63</v>
      </c>
      <c r="E39" s="16">
        <v>4</v>
      </c>
      <c r="F39" s="55">
        <v>2.6</v>
      </c>
      <c r="G39" s="19"/>
      <c r="H39" s="17"/>
      <c r="I39" s="55">
        <f>F39</f>
        <v>2.6</v>
      </c>
      <c r="J39" s="56" t="s">
        <v>49</v>
      </c>
      <c r="K39" s="18">
        <f t="shared" si="0"/>
        <v>1</v>
      </c>
    </row>
    <row r="40" spans="1:11" ht="30" x14ac:dyDescent="0.25">
      <c r="A40" s="10" t="s">
        <v>68</v>
      </c>
      <c r="B40" s="23" t="s">
        <v>69</v>
      </c>
      <c r="C40" s="10" t="s">
        <v>43</v>
      </c>
      <c r="D40" s="58">
        <f>D37*$D$31</f>
        <v>94.344799999999992</v>
      </c>
      <c r="E40" s="58">
        <f>E37*$E$31</f>
        <v>331.57787999999999</v>
      </c>
      <c r="F40" s="59">
        <f>F37*$F$31</f>
        <v>96.790999999999997</v>
      </c>
      <c r="G40" s="58">
        <f>G37*$G$31</f>
        <v>0</v>
      </c>
      <c r="H40" s="17"/>
      <c r="I40" s="55">
        <f>F40*$I$29*(1-$I$28)*(1+$I$32)</f>
        <v>99.943482869999983</v>
      </c>
      <c r="J40" s="56" t="s">
        <v>49</v>
      </c>
      <c r="K40" s="18">
        <f t="shared" si="0"/>
        <v>1.0325699999999998</v>
      </c>
    </row>
    <row r="41" spans="1:11" x14ac:dyDescent="0.25">
      <c r="A41" s="10" t="s">
        <v>70</v>
      </c>
      <c r="B41" s="23" t="s">
        <v>71</v>
      </c>
      <c r="C41" s="10" t="s">
        <v>43</v>
      </c>
      <c r="D41" s="19"/>
      <c r="E41" s="19"/>
      <c r="F41" s="60"/>
      <c r="G41" s="19"/>
      <c r="H41" s="17"/>
      <c r="I41" s="55">
        <f>F41*$I$29*(1-$I$28)*(1+$I$32)</f>
        <v>0</v>
      </c>
      <c r="J41" s="56" t="s">
        <v>49</v>
      </c>
      <c r="K41" s="18" t="str">
        <f t="shared" si="0"/>
        <v>-</v>
      </c>
    </row>
    <row r="42" spans="1:11" ht="30" x14ac:dyDescent="0.25">
      <c r="A42" s="10"/>
      <c r="B42" s="57" t="s">
        <v>72</v>
      </c>
      <c r="C42" s="10" t="s">
        <v>65</v>
      </c>
      <c r="D42" s="16"/>
      <c r="E42" s="16"/>
      <c r="F42" s="55"/>
      <c r="G42" s="19"/>
      <c r="H42" s="17"/>
      <c r="I42" s="55">
        <f>F42*$I$29*(1-$I$28)*(1+$I$32)</f>
        <v>0</v>
      </c>
      <c r="J42" s="56" t="s">
        <v>49</v>
      </c>
      <c r="K42" s="18" t="str">
        <f t="shared" si="0"/>
        <v>-</v>
      </c>
    </row>
    <row r="43" spans="1:11" ht="30" x14ac:dyDescent="0.25">
      <c r="A43" s="10"/>
      <c r="B43" s="57" t="s">
        <v>73</v>
      </c>
      <c r="C43" s="10" t="s">
        <v>67</v>
      </c>
      <c r="D43" s="16"/>
      <c r="E43" s="16"/>
      <c r="F43" s="55"/>
      <c r="G43" s="19"/>
      <c r="H43" s="17"/>
      <c r="I43" s="55">
        <f>F43</f>
        <v>0</v>
      </c>
      <c r="J43" s="56" t="s">
        <v>49</v>
      </c>
      <c r="K43" s="18" t="str">
        <f t="shared" si="0"/>
        <v>-</v>
      </c>
    </row>
    <row r="44" spans="1:11" ht="30" x14ac:dyDescent="0.25">
      <c r="A44" s="10" t="s">
        <v>74</v>
      </c>
      <c r="B44" s="23" t="s">
        <v>75</v>
      </c>
      <c r="C44" s="10" t="s">
        <v>43</v>
      </c>
      <c r="D44" s="58">
        <f>D41*$D$31</f>
        <v>0</v>
      </c>
      <c r="E44" s="58">
        <f>E41*$E$31</f>
        <v>0</v>
      </c>
      <c r="F44" s="59">
        <f>F41*$F$31</f>
        <v>0</v>
      </c>
      <c r="G44" s="58">
        <f>G41*$G$31</f>
        <v>0</v>
      </c>
      <c r="H44" s="17"/>
      <c r="I44" s="55">
        <f t="shared" ref="I44:I58" si="2">F44*$I$29*(1-$I$28)*(1+$I$32)</f>
        <v>0</v>
      </c>
      <c r="J44" s="56" t="s">
        <v>49</v>
      </c>
      <c r="K44" s="18" t="str">
        <f t="shared" si="0"/>
        <v>-</v>
      </c>
    </row>
    <row r="45" spans="1:11" ht="45" customHeight="1" x14ac:dyDescent="0.25">
      <c r="A45" s="10" t="s">
        <v>76</v>
      </c>
      <c r="B45" s="22" t="s">
        <v>77</v>
      </c>
      <c r="C45" s="10" t="s">
        <v>43</v>
      </c>
      <c r="D45" s="16"/>
      <c r="E45" s="16"/>
      <c r="F45" s="55"/>
      <c r="G45" s="19"/>
      <c r="H45" s="17"/>
      <c r="I45" s="55">
        <f t="shared" si="2"/>
        <v>0</v>
      </c>
      <c r="J45" s="56" t="s">
        <v>49</v>
      </c>
      <c r="K45" s="18" t="str">
        <f t="shared" si="0"/>
        <v>-</v>
      </c>
    </row>
    <row r="46" spans="1:11" ht="15" customHeight="1" x14ac:dyDescent="0.25">
      <c r="A46" s="10" t="s">
        <v>78</v>
      </c>
      <c r="B46" s="22" t="s">
        <v>79</v>
      </c>
      <c r="C46" s="10" t="s">
        <v>43</v>
      </c>
      <c r="D46" s="16"/>
      <c r="E46" s="16"/>
      <c r="F46" s="55"/>
      <c r="G46" s="19"/>
      <c r="H46" s="17"/>
      <c r="I46" s="55">
        <f t="shared" si="2"/>
        <v>0</v>
      </c>
      <c r="J46" s="56" t="s">
        <v>49</v>
      </c>
      <c r="K46" s="18" t="str">
        <f t="shared" si="0"/>
        <v>-</v>
      </c>
    </row>
    <row r="47" spans="1:11" x14ac:dyDescent="0.25">
      <c r="A47" s="10" t="s">
        <v>80</v>
      </c>
      <c r="B47" s="22" t="s">
        <v>81</v>
      </c>
      <c r="C47" s="15" t="s">
        <v>43</v>
      </c>
      <c r="D47" s="16">
        <f>ROUND(D48,1)+ROUND(D49,1)+ROUND(D50,1)+ROUND(D51,1)+ROUND(D52,1)+ROUND(D53,1)</f>
        <v>0</v>
      </c>
      <c r="E47" s="16">
        <f>ROUND(E48,1)+ROUND(E49,1)+ROUND(E50,1)+ROUND(E51,1)+ROUND(E52,1)+ROUND(E53,1)</f>
        <v>0</v>
      </c>
      <c r="F47" s="55">
        <f>ROUND(F48,1)+ROUND(F49,1)+ROUND(F50,1)+ROUND(F51,1)+ROUND(F52,1)+ROUND(F53,1)</f>
        <v>0</v>
      </c>
      <c r="G47" s="16">
        <f>ROUND(G48,1)+ROUND(G49,1)+ROUND(G50,1)+ROUND(G51,1)+ROUND(G52,1)+ROUND(G53,1)</f>
        <v>0</v>
      </c>
      <c r="H47" s="17"/>
      <c r="I47" s="55">
        <f t="shared" si="2"/>
        <v>0</v>
      </c>
      <c r="J47" s="56" t="s">
        <v>49</v>
      </c>
      <c r="K47" s="18" t="str">
        <f t="shared" si="0"/>
        <v>-</v>
      </c>
    </row>
    <row r="48" spans="1:11" x14ac:dyDescent="0.25">
      <c r="A48" s="10" t="s">
        <v>82</v>
      </c>
      <c r="B48" s="23" t="s">
        <v>83</v>
      </c>
      <c r="C48" s="10" t="s">
        <v>43</v>
      </c>
      <c r="D48" s="16"/>
      <c r="E48" s="16"/>
      <c r="F48" s="55"/>
      <c r="G48" s="19"/>
      <c r="H48" s="17"/>
      <c r="I48" s="55">
        <f t="shared" si="2"/>
        <v>0</v>
      </c>
      <c r="J48" s="56" t="s">
        <v>49</v>
      </c>
      <c r="K48" s="18" t="str">
        <f t="shared" si="0"/>
        <v>-</v>
      </c>
    </row>
    <row r="49" spans="1:11" ht="33" customHeight="1" x14ac:dyDescent="0.25">
      <c r="A49" s="10" t="s">
        <v>84</v>
      </c>
      <c r="B49" s="23" t="s">
        <v>85</v>
      </c>
      <c r="C49" s="10" t="s">
        <v>43</v>
      </c>
      <c r="D49" s="16"/>
      <c r="E49" s="16"/>
      <c r="F49" s="55"/>
      <c r="G49" s="19"/>
      <c r="H49" s="17"/>
      <c r="I49" s="55">
        <f t="shared" si="2"/>
        <v>0</v>
      </c>
      <c r="J49" s="56" t="s">
        <v>49</v>
      </c>
      <c r="K49" s="18" t="str">
        <f t="shared" si="0"/>
        <v>-</v>
      </c>
    </row>
    <row r="50" spans="1:11" ht="30" x14ac:dyDescent="0.25">
      <c r="A50" s="10" t="s">
        <v>86</v>
      </c>
      <c r="B50" s="23" t="s">
        <v>87</v>
      </c>
      <c r="C50" s="10" t="s">
        <v>43</v>
      </c>
      <c r="D50" s="16"/>
      <c r="E50" s="16"/>
      <c r="F50" s="55"/>
      <c r="G50" s="19"/>
      <c r="H50" s="17"/>
      <c r="I50" s="55">
        <f t="shared" si="2"/>
        <v>0</v>
      </c>
      <c r="J50" s="56" t="s">
        <v>49</v>
      </c>
      <c r="K50" s="18" t="str">
        <f t="shared" si="0"/>
        <v>-</v>
      </c>
    </row>
    <row r="51" spans="1:11" ht="30" x14ac:dyDescent="0.25">
      <c r="A51" s="10" t="s">
        <v>88</v>
      </c>
      <c r="B51" s="23" t="s">
        <v>89</v>
      </c>
      <c r="C51" s="10" t="s">
        <v>43</v>
      </c>
      <c r="D51" s="16"/>
      <c r="E51" s="16"/>
      <c r="F51" s="55"/>
      <c r="G51" s="19"/>
      <c r="H51" s="17"/>
      <c r="I51" s="55">
        <f t="shared" si="2"/>
        <v>0</v>
      </c>
      <c r="J51" s="56" t="s">
        <v>49</v>
      </c>
      <c r="K51" s="18" t="str">
        <f t="shared" si="0"/>
        <v>-</v>
      </c>
    </row>
    <row r="52" spans="1:11" ht="15" customHeight="1" x14ac:dyDescent="0.25">
      <c r="A52" s="10" t="s">
        <v>90</v>
      </c>
      <c r="B52" s="23" t="s">
        <v>91</v>
      </c>
      <c r="C52" s="10" t="s">
        <v>43</v>
      </c>
      <c r="D52" s="16"/>
      <c r="E52" s="16"/>
      <c r="F52" s="55"/>
      <c r="G52" s="19"/>
      <c r="H52" s="17"/>
      <c r="I52" s="55">
        <f t="shared" si="2"/>
        <v>0</v>
      </c>
      <c r="J52" s="56" t="s">
        <v>49</v>
      </c>
      <c r="K52" s="18" t="str">
        <f t="shared" si="0"/>
        <v>-</v>
      </c>
    </row>
    <row r="53" spans="1:11" ht="15" customHeight="1" x14ac:dyDescent="0.25">
      <c r="A53" s="10" t="s">
        <v>92</v>
      </c>
      <c r="B53" s="23" t="s">
        <v>93</v>
      </c>
      <c r="C53" s="10" t="s">
        <v>43</v>
      </c>
      <c r="D53" s="16"/>
      <c r="E53" s="16"/>
      <c r="F53" s="55"/>
      <c r="G53" s="19"/>
      <c r="H53" s="17"/>
      <c r="I53" s="55">
        <f t="shared" si="2"/>
        <v>0</v>
      </c>
      <c r="J53" s="56" t="s">
        <v>49</v>
      </c>
      <c r="K53" s="18" t="str">
        <f t="shared" si="0"/>
        <v>-</v>
      </c>
    </row>
    <row r="54" spans="1:11" ht="15" customHeight="1" x14ac:dyDescent="0.25">
      <c r="A54" s="61" t="s">
        <v>94</v>
      </c>
      <c r="B54" s="14" t="s">
        <v>95</v>
      </c>
      <c r="C54" s="15" t="s">
        <v>43</v>
      </c>
      <c r="D54" s="16">
        <f>ROUND(D55,1)+ROUND(D56,1)+ROUND(D57,1)+ROUND(D60,1)</f>
        <v>46.3</v>
      </c>
      <c r="E54" s="16">
        <f>ROUND(E55,1)+ROUND(E56,1)+ROUND(E57,1)+ROUND(E60,1)</f>
        <v>445.2</v>
      </c>
      <c r="F54" s="55">
        <f>ROUND(F55,1)+ROUND(F56,1)+ROUND(F57,1)+ROUND(F60,1)</f>
        <v>47.5</v>
      </c>
      <c r="G54" s="16">
        <f>ROUND(G55,1)+ROUND(G56,1)+ROUND(G57,1)+ROUND(G60,1)</f>
        <v>0</v>
      </c>
      <c r="H54" s="17"/>
      <c r="I54" s="55">
        <f t="shared" si="2"/>
        <v>49.047075</v>
      </c>
      <c r="J54" s="56" t="s">
        <v>49</v>
      </c>
      <c r="K54" s="18">
        <f t="shared" si="0"/>
        <v>1.03257</v>
      </c>
    </row>
    <row r="55" spans="1:11" ht="45.75" customHeight="1" x14ac:dyDescent="0.25">
      <c r="A55" s="10" t="s">
        <v>96</v>
      </c>
      <c r="B55" s="22" t="s">
        <v>97</v>
      </c>
      <c r="C55" s="10" t="s">
        <v>43</v>
      </c>
      <c r="D55" s="16">
        <v>46.3</v>
      </c>
      <c r="E55" s="16">
        <v>445.21</v>
      </c>
      <c r="F55" s="55">
        <v>47.5</v>
      </c>
      <c r="G55" s="19"/>
      <c r="H55" s="17"/>
      <c r="I55" s="55">
        <f t="shared" si="2"/>
        <v>49.047075</v>
      </c>
      <c r="J55" s="56" t="s">
        <v>49</v>
      </c>
      <c r="K55" s="18">
        <f t="shared" si="0"/>
        <v>1.03257</v>
      </c>
    </row>
    <row r="56" spans="1:11" ht="45" x14ac:dyDescent="0.25">
      <c r="A56" s="10" t="s">
        <v>98</v>
      </c>
      <c r="B56" s="22" t="s">
        <v>99</v>
      </c>
      <c r="C56" s="10" t="s">
        <v>43</v>
      </c>
      <c r="D56" s="16"/>
      <c r="E56" s="16"/>
      <c r="F56" s="55"/>
      <c r="G56" s="19"/>
      <c r="H56" s="17"/>
      <c r="I56" s="55">
        <f t="shared" si="2"/>
        <v>0</v>
      </c>
      <c r="J56" s="56" t="s">
        <v>49</v>
      </c>
      <c r="K56" s="18" t="str">
        <f t="shared" si="0"/>
        <v>-</v>
      </c>
    </row>
    <row r="57" spans="1:11" ht="28.5" customHeight="1" x14ac:dyDescent="0.25">
      <c r="A57" s="10" t="s">
        <v>100</v>
      </c>
      <c r="B57" s="22" t="s">
        <v>101</v>
      </c>
      <c r="C57" s="10" t="s">
        <v>43</v>
      </c>
      <c r="D57" s="16"/>
      <c r="E57" s="16"/>
      <c r="F57" s="55"/>
      <c r="G57" s="19"/>
      <c r="H57" s="17"/>
      <c r="I57" s="55">
        <f>F57*$I$29*(1-$I$28)*(1+$I$32)</f>
        <v>0</v>
      </c>
      <c r="J57" s="56" t="s">
        <v>49</v>
      </c>
      <c r="K57" s="18" t="str">
        <f t="shared" si="0"/>
        <v>-</v>
      </c>
    </row>
    <row r="58" spans="1:11" ht="28.5" customHeight="1" x14ac:dyDescent="0.25">
      <c r="A58" s="10"/>
      <c r="B58" s="23" t="s">
        <v>102</v>
      </c>
      <c r="C58" s="10" t="s">
        <v>65</v>
      </c>
      <c r="D58" s="16"/>
      <c r="E58" s="16"/>
      <c r="F58" s="55"/>
      <c r="G58" s="19"/>
      <c r="H58" s="17"/>
      <c r="I58" s="55">
        <f t="shared" si="2"/>
        <v>0</v>
      </c>
      <c r="J58" s="56" t="s">
        <v>49</v>
      </c>
      <c r="K58" s="18" t="str">
        <f t="shared" si="0"/>
        <v>-</v>
      </c>
    </row>
    <row r="59" spans="1:11" ht="28.5" customHeight="1" x14ac:dyDescent="0.25">
      <c r="A59" s="10"/>
      <c r="B59" s="23" t="s">
        <v>103</v>
      </c>
      <c r="C59" s="10" t="s">
        <v>67</v>
      </c>
      <c r="D59" s="16"/>
      <c r="E59" s="16"/>
      <c r="F59" s="55"/>
      <c r="G59" s="19"/>
      <c r="H59" s="17"/>
      <c r="I59" s="55">
        <f>F59</f>
        <v>0</v>
      </c>
      <c r="J59" s="56" t="s">
        <v>49</v>
      </c>
      <c r="K59" s="18" t="str">
        <f t="shared" si="0"/>
        <v>-</v>
      </c>
    </row>
    <row r="60" spans="1:11" ht="30" x14ac:dyDescent="0.25">
      <c r="A60" s="10" t="s">
        <v>104</v>
      </c>
      <c r="B60" s="22" t="s">
        <v>105</v>
      </c>
      <c r="C60" s="10" t="s">
        <v>43</v>
      </c>
      <c r="D60" s="58">
        <f>D57*$D$31</f>
        <v>0</v>
      </c>
      <c r="E60" s="58">
        <f>E57*$E$31</f>
        <v>0</v>
      </c>
      <c r="F60" s="59">
        <f>F57*$F$31</f>
        <v>0</v>
      </c>
      <c r="G60" s="58">
        <f>G57*$G$31</f>
        <v>0</v>
      </c>
      <c r="H60" s="17"/>
      <c r="I60" s="55">
        <f>F60*$I$29*(1-$I$28)*(1+$I$32)</f>
        <v>0</v>
      </c>
      <c r="J60" s="56" t="s">
        <v>49</v>
      </c>
      <c r="K60" s="18" t="str">
        <f t="shared" si="0"/>
        <v>-</v>
      </c>
    </row>
    <row r="61" spans="1:11" ht="15" customHeight="1" x14ac:dyDescent="0.25">
      <c r="A61" s="10" t="s">
        <v>106</v>
      </c>
      <c r="B61" s="14" t="s">
        <v>107</v>
      </c>
      <c r="C61" s="15" t="s">
        <v>43</v>
      </c>
      <c r="D61" s="16">
        <f>ROUND(D62,1)+ROUND(D65,1)+ROUND(D66,1)</f>
        <v>198.5</v>
      </c>
      <c r="E61" s="16">
        <f>ROUND(E62,1)+ROUND(E65,1)+ROUND(E66,1)</f>
        <v>123.19999999999999</v>
      </c>
      <c r="F61" s="55">
        <f>ROUND(F62,1)+ROUND(F65,1)+ROUND(F66,1)</f>
        <v>203.60000000000002</v>
      </c>
      <c r="G61" s="16">
        <f>ROUND(G62,1)+ROUND(G65,1)+ROUND(G66,1)</f>
        <v>0</v>
      </c>
      <c r="H61" s="17"/>
      <c r="I61" s="55">
        <f>F61*$I$29*(1-$I$28)*(1+$I$32)</f>
        <v>210.23125200000001</v>
      </c>
      <c r="J61" s="56" t="s">
        <v>49</v>
      </c>
      <c r="K61" s="18">
        <f t="shared" si="0"/>
        <v>1.03257</v>
      </c>
    </row>
    <row r="62" spans="1:11" x14ac:dyDescent="0.25">
      <c r="A62" s="10" t="s">
        <v>108</v>
      </c>
      <c r="B62" s="22" t="s">
        <v>109</v>
      </c>
      <c r="C62" s="10" t="s">
        <v>43</v>
      </c>
      <c r="D62" s="16">
        <v>152.44999999999999</v>
      </c>
      <c r="E62" s="16">
        <v>94.61</v>
      </c>
      <c r="F62" s="55">
        <v>156.4</v>
      </c>
      <c r="G62" s="19"/>
      <c r="H62" s="17"/>
      <c r="I62" s="55">
        <f>F62*$I$29*(1-$I$28)*(1+$I$32)</f>
        <v>161.49394800000002</v>
      </c>
      <c r="J62" s="56" t="s">
        <v>49</v>
      </c>
      <c r="K62" s="18">
        <f t="shared" si="0"/>
        <v>1.03257</v>
      </c>
    </row>
    <row r="63" spans="1:11" ht="30" x14ac:dyDescent="0.25">
      <c r="A63" s="10"/>
      <c r="B63" s="23" t="s">
        <v>110</v>
      </c>
      <c r="C63" s="10" t="s">
        <v>65</v>
      </c>
      <c r="D63" s="16">
        <v>10168.799999999999</v>
      </c>
      <c r="E63" s="16">
        <v>15768.22</v>
      </c>
      <c r="F63" s="55">
        <v>10433.200000000001</v>
      </c>
      <c r="G63" s="19"/>
      <c r="H63" s="17"/>
      <c r="I63" s="55">
        <f>F63*$I$29*(1-$I$28)*(1+$I$32)</f>
        <v>10773.009324000001</v>
      </c>
      <c r="J63" s="56" t="s">
        <v>49</v>
      </c>
      <c r="K63" s="18">
        <f t="shared" si="0"/>
        <v>1.03257</v>
      </c>
    </row>
    <row r="64" spans="1:11" ht="45.75" customHeight="1" x14ac:dyDescent="0.25">
      <c r="A64" s="10"/>
      <c r="B64" s="23" t="s">
        <v>111</v>
      </c>
      <c r="C64" s="10" t="s">
        <v>67</v>
      </c>
      <c r="D64" s="16">
        <v>1.3</v>
      </c>
      <c r="E64" s="16">
        <v>28.57</v>
      </c>
      <c r="F64" s="55">
        <v>1.3</v>
      </c>
      <c r="G64" s="19"/>
      <c r="H64" s="17"/>
      <c r="I64" s="55">
        <f>F64</f>
        <v>1.3</v>
      </c>
      <c r="J64" s="56" t="s">
        <v>49</v>
      </c>
      <c r="K64" s="18">
        <f t="shared" si="0"/>
        <v>1</v>
      </c>
    </row>
    <row r="65" spans="1:11" ht="30" x14ac:dyDescent="0.25">
      <c r="A65" s="10" t="s">
        <v>112</v>
      </c>
      <c r="B65" s="22" t="s">
        <v>113</v>
      </c>
      <c r="C65" s="10" t="s">
        <v>43</v>
      </c>
      <c r="D65" s="58">
        <f>D62*$D$31</f>
        <v>46.039899999999996</v>
      </c>
      <c r="E65" s="58">
        <f>E62*$E$31</f>
        <v>28.572219999999998</v>
      </c>
      <c r="F65" s="59">
        <f>F62*$F$31</f>
        <v>47.232799999999997</v>
      </c>
      <c r="G65" s="58">
        <f>G62*$G$31</f>
        <v>0</v>
      </c>
      <c r="H65" s="17"/>
      <c r="I65" s="55">
        <f t="shared" ref="I65:I80" si="3">F65*$I$29*(1-$I$28)*(1+$I$32)</f>
        <v>48.771172295999996</v>
      </c>
      <c r="J65" s="56" t="s">
        <v>49</v>
      </c>
      <c r="K65" s="18">
        <f t="shared" si="0"/>
        <v>1.03257</v>
      </c>
    </row>
    <row r="66" spans="1:11" ht="47.25" x14ac:dyDescent="0.25">
      <c r="A66" s="10" t="s">
        <v>114</v>
      </c>
      <c r="B66" s="62" t="s">
        <v>115</v>
      </c>
      <c r="C66" s="10" t="s">
        <v>43</v>
      </c>
      <c r="D66" s="16"/>
      <c r="E66" s="16"/>
      <c r="F66" s="55"/>
      <c r="G66" s="19"/>
      <c r="H66" s="17"/>
      <c r="I66" s="55">
        <f>F66*$I$29*(1-$I$28)*(1+$I$32)</f>
        <v>0</v>
      </c>
      <c r="J66" s="56" t="s">
        <v>49</v>
      </c>
      <c r="K66" s="18" t="str">
        <f t="shared" si="0"/>
        <v>-</v>
      </c>
    </row>
    <row r="67" spans="1:11" ht="30" x14ac:dyDescent="0.25">
      <c r="A67" s="63" t="s">
        <v>8</v>
      </c>
      <c r="B67" s="23" t="s">
        <v>116</v>
      </c>
      <c r="C67" s="10" t="s">
        <v>43</v>
      </c>
      <c r="D67" s="16"/>
      <c r="E67" s="16"/>
      <c r="F67" s="55"/>
      <c r="G67" s="19"/>
      <c r="H67" s="17"/>
      <c r="I67" s="55">
        <f t="shared" si="3"/>
        <v>0</v>
      </c>
      <c r="J67" s="56" t="s">
        <v>49</v>
      </c>
      <c r="K67" s="18" t="str">
        <f t="shared" si="0"/>
        <v>-</v>
      </c>
    </row>
    <row r="68" spans="1:11" x14ac:dyDescent="0.25">
      <c r="A68" s="10"/>
      <c r="B68" s="57" t="s">
        <v>117</v>
      </c>
      <c r="C68" s="10" t="s">
        <v>43</v>
      </c>
      <c r="D68" s="16"/>
      <c r="E68" s="16"/>
      <c r="F68" s="55"/>
      <c r="G68" s="19"/>
      <c r="H68" s="17"/>
      <c r="I68" s="55">
        <f t="shared" si="3"/>
        <v>0</v>
      </c>
      <c r="J68" s="56" t="s">
        <v>49</v>
      </c>
      <c r="K68" s="18" t="str">
        <f t="shared" si="0"/>
        <v>-</v>
      </c>
    </row>
    <row r="69" spans="1:11" x14ac:dyDescent="0.25">
      <c r="A69" s="10"/>
      <c r="B69" s="57" t="s">
        <v>118</v>
      </c>
      <c r="C69" s="10" t="s">
        <v>43</v>
      </c>
      <c r="D69" s="16"/>
      <c r="E69" s="16"/>
      <c r="F69" s="55"/>
      <c r="G69" s="19"/>
      <c r="H69" s="17"/>
      <c r="I69" s="55">
        <f t="shared" si="3"/>
        <v>0</v>
      </c>
      <c r="J69" s="56" t="s">
        <v>49</v>
      </c>
      <c r="K69" s="18" t="str">
        <f t="shared" si="0"/>
        <v>-</v>
      </c>
    </row>
    <row r="70" spans="1:11" x14ac:dyDescent="0.25">
      <c r="A70" s="10"/>
      <c r="B70" s="57" t="s">
        <v>119</v>
      </c>
      <c r="C70" s="10" t="s">
        <v>43</v>
      </c>
      <c r="D70" s="16"/>
      <c r="E70" s="16"/>
      <c r="F70" s="55"/>
      <c r="G70" s="19"/>
      <c r="H70" s="17"/>
      <c r="I70" s="55">
        <f t="shared" si="3"/>
        <v>0</v>
      </c>
      <c r="J70" s="56" t="s">
        <v>49</v>
      </c>
      <c r="K70" s="18" t="str">
        <f t="shared" si="0"/>
        <v>-</v>
      </c>
    </row>
    <row r="71" spans="1:11" x14ac:dyDescent="0.25">
      <c r="A71" s="10"/>
      <c r="B71" s="57" t="s">
        <v>120</v>
      </c>
      <c r="C71" s="10" t="s">
        <v>43</v>
      </c>
      <c r="D71" s="16"/>
      <c r="E71" s="16"/>
      <c r="F71" s="55"/>
      <c r="G71" s="19"/>
      <c r="H71" s="17"/>
      <c r="I71" s="55">
        <f t="shared" si="3"/>
        <v>0</v>
      </c>
      <c r="J71" s="56" t="s">
        <v>49</v>
      </c>
      <c r="K71" s="18" t="str">
        <f t="shared" si="0"/>
        <v>-</v>
      </c>
    </row>
    <row r="72" spans="1:11" ht="30" x14ac:dyDescent="0.25">
      <c r="A72" s="10"/>
      <c r="B72" s="57" t="s">
        <v>121</v>
      </c>
      <c r="C72" s="10" t="s">
        <v>43</v>
      </c>
      <c r="D72" s="16"/>
      <c r="E72" s="16"/>
      <c r="F72" s="55"/>
      <c r="G72" s="19"/>
      <c r="H72" s="17"/>
      <c r="I72" s="55">
        <f t="shared" si="3"/>
        <v>0</v>
      </c>
      <c r="J72" s="56" t="s">
        <v>49</v>
      </c>
      <c r="K72" s="18" t="str">
        <f t="shared" si="0"/>
        <v>-</v>
      </c>
    </row>
    <row r="73" spans="1:11" x14ac:dyDescent="0.25">
      <c r="A73" s="10"/>
      <c r="B73" s="57" t="s">
        <v>122</v>
      </c>
      <c r="C73" s="10" t="s">
        <v>43</v>
      </c>
      <c r="D73" s="16"/>
      <c r="E73" s="16"/>
      <c r="F73" s="55"/>
      <c r="G73" s="19"/>
      <c r="H73" s="17"/>
      <c r="I73" s="55">
        <f t="shared" si="3"/>
        <v>0</v>
      </c>
      <c r="J73" s="56" t="s">
        <v>49</v>
      </c>
      <c r="K73" s="18" t="str">
        <f t="shared" si="0"/>
        <v>-</v>
      </c>
    </row>
    <row r="74" spans="1:11" ht="60" x14ac:dyDescent="0.25">
      <c r="A74" s="63" t="s">
        <v>11</v>
      </c>
      <c r="B74" s="23" t="s">
        <v>123</v>
      </c>
      <c r="C74" s="10" t="s">
        <v>43</v>
      </c>
      <c r="D74" s="16"/>
      <c r="E74" s="16"/>
      <c r="F74" s="55"/>
      <c r="G74" s="19"/>
      <c r="H74" s="17"/>
      <c r="I74" s="55">
        <f t="shared" si="3"/>
        <v>0</v>
      </c>
      <c r="J74" s="56" t="s">
        <v>49</v>
      </c>
      <c r="K74" s="18" t="str">
        <f t="shared" si="0"/>
        <v>-</v>
      </c>
    </row>
    <row r="75" spans="1:11" x14ac:dyDescent="0.25">
      <c r="A75" s="63" t="s">
        <v>13</v>
      </c>
      <c r="B75" s="57" t="s">
        <v>124</v>
      </c>
      <c r="C75" s="10" t="s">
        <v>43</v>
      </c>
      <c r="D75" s="16"/>
      <c r="E75" s="16"/>
      <c r="F75" s="55"/>
      <c r="G75" s="19"/>
      <c r="H75" s="17"/>
      <c r="I75" s="55">
        <f t="shared" si="3"/>
        <v>0</v>
      </c>
      <c r="J75" s="56" t="s">
        <v>49</v>
      </c>
      <c r="K75" s="18" t="str">
        <f t="shared" si="0"/>
        <v>-</v>
      </c>
    </row>
    <row r="76" spans="1:11" x14ac:dyDescent="0.25">
      <c r="A76" s="63" t="s">
        <v>15</v>
      </c>
      <c r="B76" s="57" t="s">
        <v>125</v>
      </c>
      <c r="C76" s="10" t="s">
        <v>43</v>
      </c>
      <c r="D76" s="16"/>
      <c r="E76" s="16"/>
      <c r="F76" s="55"/>
      <c r="G76" s="19"/>
      <c r="H76" s="17"/>
      <c r="I76" s="55">
        <f t="shared" si="3"/>
        <v>0</v>
      </c>
      <c r="J76" s="56" t="s">
        <v>49</v>
      </c>
      <c r="K76" s="18" t="str">
        <f t="shared" ref="K76:K146" si="4">IF(AND(F76&gt;0, I76&gt;0),I76/F76,"-")</f>
        <v>-</v>
      </c>
    </row>
    <row r="77" spans="1:11" ht="45" x14ac:dyDescent="0.25">
      <c r="A77" s="63" t="s">
        <v>17</v>
      </c>
      <c r="B77" s="23" t="s">
        <v>126</v>
      </c>
      <c r="C77" s="10" t="s">
        <v>43</v>
      </c>
      <c r="D77" s="16"/>
      <c r="E77" s="16"/>
      <c r="F77" s="55"/>
      <c r="G77" s="19"/>
      <c r="H77" s="17"/>
      <c r="I77" s="55">
        <f t="shared" si="3"/>
        <v>0</v>
      </c>
      <c r="J77" s="56" t="s">
        <v>49</v>
      </c>
      <c r="K77" s="18" t="str">
        <f t="shared" si="4"/>
        <v>-</v>
      </c>
    </row>
    <row r="78" spans="1:11" x14ac:dyDescent="0.25">
      <c r="A78" s="63" t="s">
        <v>19</v>
      </c>
      <c r="B78" s="23" t="s">
        <v>127</v>
      </c>
      <c r="C78" s="10" t="s">
        <v>43</v>
      </c>
      <c r="D78" s="16"/>
      <c r="E78" s="16"/>
      <c r="F78" s="55"/>
      <c r="G78" s="19"/>
      <c r="H78" s="17"/>
      <c r="I78" s="55">
        <f t="shared" si="3"/>
        <v>0</v>
      </c>
      <c r="J78" s="56" t="s">
        <v>49</v>
      </c>
      <c r="K78" s="18" t="str">
        <f t="shared" si="4"/>
        <v>-</v>
      </c>
    </row>
    <row r="79" spans="1:11" ht="30" x14ac:dyDescent="0.25">
      <c r="A79" s="10"/>
      <c r="B79" s="57" t="s">
        <v>128</v>
      </c>
      <c r="C79" s="10" t="s">
        <v>43</v>
      </c>
      <c r="D79" s="16"/>
      <c r="E79" s="16"/>
      <c r="F79" s="55"/>
      <c r="G79" s="19"/>
      <c r="H79" s="17"/>
      <c r="I79" s="55">
        <f t="shared" si="3"/>
        <v>0</v>
      </c>
      <c r="J79" s="56" t="s">
        <v>49</v>
      </c>
      <c r="K79" s="18" t="str">
        <f t="shared" si="4"/>
        <v>-</v>
      </c>
    </row>
    <row r="80" spans="1:11" ht="75" x14ac:dyDescent="0.25">
      <c r="A80" s="10"/>
      <c r="B80" s="57" t="s">
        <v>129</v>
      </c>
      <c r="C80" s="10" t="s">
        <v>43</v>
      </c>
      <c r="D80" s="16"/>
      <c r="E80" s="16"/>
      <c r="F80" s="55"/>
      <c r="G80" s="19"/>
      <c r="H80" s="17"/>
      <c r="I80" s="55">
        <f t="shared" si="3"/>
        <v>0</v>
      </c>
      <c r="J80" s="56" t="s">
        <v>49</v>
      </c>
      <c r="K80" s="18" t="str">
        <f t="shared" si="4"/>
        <v>-</v>
      </c>
    </row>
    <row r="81" spans="1:11" ht="15" customHeight="1" x14ac:dyDescent="0.25">
      <c r="A81" s="30" t="s">
        <v>130</v>
      </c>
      <c r="B81" s="29" t="s">
        <v>131</v>
      </c>
      <c r="C81" s="15" t="s">
        <v>43</v>
      </c>
      <c r="D81" s="16">
        <f>ROUND(D82,1)+ROUND(D93,1)</f>
        <v>182.4</v>
      </c>
      <c r="E81" s="16">
        <f>ROUND(E82,1)+ROUND(E93,1)</f>
        <v>139.6</v>
      </c>
      <c r="F81" s="16">
        <f>ROUND(F82,1)+ROUND(F93,1)</f>
        <v>189.7</v>
      </c>
      <c r="G81" s="16">
        <f>ROUND(G82,1)+ROUND(G93,1)</f>
        <v>0</v>
      </c>
      <c r="H81" s="17"/>
      <c r="I81" s="16">
        <f>ROUND(I82,1)+ROUND(I93,1)</f>
        <v>197.3</v>
      </c>
      <c r="J81" s="20"/>
      <c r="K81" s="18">
        <f t="shared" si="4"/>
        <v>1.040063257775435</v>
      </c>
    </row>
    <row r="82" spans="1:11" x14ac:dyDescent="0.25">
      <c r="A82" s="10" t="s">
        <v>132</v>
      </c>
      <c r="B82" s="29" t="s">
        <v>133</v>
      </c>
      <c r="C82" s="10" t="s">
        <v>43</v>
      </c>
      <c r="D82" s="16">
        <f>(D84*D89+D85*D90+D86*D91+D87*D92)/1000</f>
        <v>182.39828999999997</v>
      </c>
      <c r="E82" s="16">
        <f>(E84*E89+E85*E90+E86*E91+E87*E92)/1000</f>
        <v>139.62899999999999</v>
      </c>
      <c r="F82" s="16">
        <f>(F84*F89+F85*F90+F86*F91+F87*F92)/1000</f>
        <v>189.69962999999998</v>
      </c>
      <c r="G82" s="16">
        <f>(G84*G89+G85*G90+G86*G91+G87*G92)/1000</f>
        <v>0</v>
      </c>
      <c r="H82" s="17"/>
      <c r="I82" s="16">
        <f>(I84*I89+I85*I90+I86*I91+I87*I92)/1000</f>
        <v>197.28761519999998</v>
      </c>
      <c r="J82" s="20"/>
      <c r="K82" s="18">
        <f t="shared" si="4"/>
        <v>1.04</v>
      </c>
    </row>
    <row r="83" spans="1:11" x14ac:dyDescent="0.25">
      <c r="A83" s="10"/>
      <c r="B83" s="23" t="s">
        <v>134</v>
      </c>
      <c r="C83" s="10"/>
      <c r="D83" s="16">
        <f>SUM(D84:D87)</f>
        <v>45070</v>
      </c>
      <c r="E83" s="16">
        <f>SUM(E84:E87)</f>
        <v>30500</v>
      </c>
      <c r="F83" s="16">
        <f>SUM(F84:F87)</f>
        <v>45070</v>
      </c>
      <c r="G83" s="16">
        <f>SUM(G84:G87)</f>
        <v>0</v>
      </c>
      <c r="H83" s="17"/>
      <c r="I83" s="16">
        <f>SUM(I84:I87)</f>
        <v>45070</v>
      </c>
      <c r="J83" s="20"/>
      <c r="K83" s="18">
        <f t="shared" si="4"/>
        <v>1</v>
      </c>
    </row>
    <row r="84" spans="1:11" x14ac:dyDescent="0.25">
      <c r="A84" s="10"/>
      <c r="B84" s="23" t="s">
        <v>135</v>
      </c>
      <c r="C84" s="10" t="s">
        <v>136</v>
      </c>
      <c r="D84" s="19">
        <v>45070</v>
      </c>
      <c r="E84" s="19">
        <v>30500</v>
      </c>
      <c r="F84" s="19">
        <v>45070</v>
      </c>
      <c r="G84" s="19"/>
      <c r="H84" s="17"/>
      <c r="I84" s="19">
        <v>45070</v>
      </c>
      <c r="J84" s="20"/>
      <c r="K84" s="18">
        <f t="shared" si="4"/>
        <v>1</v>
      </c>
    </row>
    <row r="85" spans="1:11" x14ac:dyDescent="0.25">
      <c r="A85" s="10"/>
      <c r="B85" s="23" t="s">
        <v>137</v>
      </c>
      <c r="C85" s="10" t="s">
        <v>136</v>
      </c>
      <c r="D85" s="19"/>
      <c r="E85" s="19"/>
      <c r="F85" s="19"/>
      <c r="G85" s="19"/>
      <c r="H85" s="17"/>
      <c r="I85" s="19"/>
      <c r="J85" s="20"/>
      <c r="K85" s="18" t="str">
        <f t="shared" si="4"/>
        <v>-</v>
      </c>
    </row>
    <row r="86" spans="1:11" x14ac:dyDescent="0.25">
      <c r="A86" s="10"/>
      <c r="B86" s="23" t="s">
        <v>138</v>
      </c>
      <c r="C86" s="10" t="s">
        <v>136</v>
      </c>
      <c r="D86" s="19"/>
      <c r="E86" s="19"/>
      <c r="F86" s="19"/>
      <c r="G86" s="19"/>
      <c r="H86" s="17"/>
      <c r="I86" s="19"/>
      <c r="J86" s="20"/>
      <c r="K86" s="18" t="str">
        <f t="shared" si="4"/>
        <v>-</v>
      </c>
    </row>
    <row r="87" spans="1:11" ht="15" customHeight="1" x14ac:dyDescent="0.25">
      <c r="A87" s="10"/>
      <c r="B87" s="23" t="s">
        <v>139</v>
      </c>
      <c r="C87" s="10" t="s">
        <v>136</v>
      </c>
      <c r="D87" s="19"/>
      <c r="E87" s="19"/>
      <c r="F87" s="19"/>
      <c r="G87" s="19"/>
      <c r="H87" s="17"/>
      <c r="I87" s="19"/>
      <c r="J87" s="20"/>
      <c r="K87" s="18" t="str">
        <f t="shared" si="4"/>
        <v>-</v>
      </c>
    </row>
    <row r="88" spans="1:11" ht="15" customHeight="1" x14ac:dyDescent="0.25">
      <c r="A88" s="10"/>
      <c r="B88" s="23" t="s">
        <v>140</v>
      </c>
      <c r="C88" s="10"/>
      <c r="D88" s="19"/>
      <c r="E88" s="19"/>
      <c r="F88" s="75"/>
      <c r="G88" s="19"/>
      <c r="H88" s="17"/>
      <c r="I88" s="19"/>
      <c r="J88" s="20"/>
      <c r="K88" s="18" t="str">
        <f t="shared" si="4"/>
        <v>-</v>
      </c>
    </row>
    <row r="89" spans="1:11" ht="15" customHeight="1" x14ac:dyDescent="0.25">
      <c r="A89" s="10"/>
      <c r="B89" s="23" t="s">
        <v>135</v>
      </c>
      <c r="C89" s="10" t="s">
        <v>141</v>
      </c>
      <c r="D89" s="64">
        <v>4.0469999999999997</v>
      </c>
      <c r="E89" s="64">
        <v>4.5780000000000003</v>
      </c>
      <c r="F89" s="64">
        <v>4.2089999999999996</v>
      </c>
      <c r="G89" s="64"/>
      <c r="H89" s="17"/>
      <c r="I89" s="64">
        <f>F89*1.04</f>
        <v>4.3773599999999995</v>
      </c>
      <c r="J89" s="20"/>
      <c r="K89" s="18">
        <f t="shared" si="4"/>
        <v>1.04</v>
      </c>
    </row>
    <row r="90" spans="1:11" ht="15" customHeight="1" x14ac:dyDescent="0.25">
      <c r="A90" s="10"/>
      <c r="B90" s="23" t="s">
        <v>137</v>
      </c>
      <c r="C90" s="10" t="s">
        <v>141</v>
      </c>
      <c r="D90" s="64"/>
      <c r="E90" s="64"/>
      <c r="F90" s="64"/>
      <c r="G90" s="64"/>
      <c r="H90" s="17"/>
      <c r="I90" s="64"/>
      <c r="J90" s="20"/>
      <c r="K90" s="18" t="str">
        <f t="shared" si="4"/>
        <v>-</v>
      </c>
    </row>
    <row r="91" spans="1:11" ht="15" customHeight="1" x14ac:dyDescent="0.25">
      <c r="A91" s="10"/>
      <c r="B91" s="23" t="s">
        <v>138</v>
      </c>
      <c r="C91" s="10" t="s">
        <v>141</v>
      </c>
      <c r="D91" s="64"/>
      <c r="E91" s="64"/>
      <c r="F91" s="64"/>
      <c r="G91" s="64"/>
      <c r="H91" s="17"/>
      <c r="I91" s="64"/>
      <c r="J91" s="20"/>
      <c r="K91" s="18" t="str">
        <f t="shared" si="4"/>
        <v>-</v>
      </c>
    </row>
    <row r="92" spans="1:11" ht="15" customHeight="1" x14ac:dyDescent="0.25">
      <c r="A92" s="10"/>
      <c r="B92" s="23" t="s">
        <v>139</v>
      </c>
      <c r="C92" s="10" t="s">
        <v>141</v>
      </c>
      <c r="D92" s="64"/>
      <c r="E92" s="64"/>
      <c r="F92" s="64"/>
      <c r="G92" s="64"/>
      <c r="H92" s="17"/>
      <c r="I92" s="64"/>
      <c r="J92" s="20"/>
      <c r="K92" s="18" t="str">
        <f t="shared" si="4"/>
        <v>-</v>
      </c>
    </row>
    <row r="93" spans="1:11" x14ac:dyDescent="0.25">
      <c r="A93" s="10" t="s">
        <v>142</v>
      </c>
      <c r="B93" s="29" t="s">
        <v>143</v>
      </c>
      <c r="C93" s="10" t="s">
        <v>43</v>
      </c>
      <c r="D93" s="16">
        <f>D95*D94/1000</f>
        <v>0</v>
      </c>
      <c r="E93" s="16">
        <f>E95*E94/1000</f>
        <v>0</v>
      </c>
      <c r="F93" s="16">
        <f>F95*F94/1000</f>
        <v>0</v>
      </c>
      <c r="G93" s="16">
        <f>G95*G94/1000</f>
        <v>0</v>
      </c>
      <c r="H93" s="17"/>
      <c r="I93" s="16">
        <f>I95*I94/1000</f>
        <v>0</v>
      </c>
      <c r="J93" s="20"/>
      <c r="K93" s="18" t="str">
        <f t="shared" si="4"/>
        <v>-</v>
      </c>
    </row>
    <row r="94" spans="1:11" x14ac:dyDescent="0.25">
      <c r="A94" s="10"/>
      <c r="B94" s="42" t="s">
        <v>144</v>
      </c>
      <c r="C94" s="10" t="s">
        <v>145</v>
      </c>
      <c r="D94" s="19"/>
      <c r="E94" s="19"/>
      <c r="F94" s="19"/>
      <c r="G94" s="19"/>
      <c r="H94" s="17"/>
      <c r="I94" s="19"/>
      <c r="J94" s="20"/>
      <c r="K94" s="18" t="str">
        <f t="shared" si="4"/>
        <v>-</v>
      </c>
    </row>
    <row r="95" spans="1:11" ht="15.75" customHeight="1" x14ac:dyDescent="0.25">
      <c r="A95" s="10"/>
      <c r="B95" s="42" t="s">
        <v>146</v>
      </c>
      <c r="C95" s="65" t="s">
        <v>147</v>
      </c>
      <c r="D95" s="19"/>
      <c r="E95" s="19"/>
      <c r="F95" s="19"/>
      <c r="G95" s="19"/>
      <c r="H95" s="17"/>
      <c r="I95" s="19"/>
      <c r="J95" s="20"/>
      <c r="K95" s="18" t="str">
        <f t="shared" si="4"/>
        <v>-</v>
      </c>
    </row>
    <row r="96" spans="1:11" ht="69.75" customHeight="1" x14ac:dyDescent="0.25">
      <c r="A96" s="10" t="s">
        <v>148</v>
      </c>
      <c r="B96" s="23" t="s">
        <v>149</v>
      </c>
      <c r="C96" s="15" t="s">
        <v>150</v>
      </c>
      <c r="D96" s="16">
        <f>D83/D12</f>
        <v>3.3604235013420816</v>
      </c>
      <c r="E96" s="16">
        <f>E83/E12</f>
        <v>4.1066379426417123</v>
      </c>
      <c r="F96" s="16">
        <f>F83/F12</f>
        <v>3.3604235013420816</v>
      </c>
      <c r="G96" s="16" t="e">
        <f>G83/G12</f>
        <v>#DIV/0!</v>
      </c>
      <c r="H96" s="17"/>
      <c r="I96" s="16">
        <f>F96</f>
        <v>3.3604235013420816</v>
      </c>
      <c r="J96" s="66"/>
      <c r="K96" s="18">
        <f t="shared" si="4"/>
        <v>1</v>
      </c>
    </row>
    <row r="97" spans="1:11" ht="15" customHeight="1" x14ac:dyDescent="0.25">
      <c r="A97" s="10" t="s">
        <v>151</v>
      </c>
      <c r="B97" s="14" t="s">
        <v>152</v>
      </c>
      <c r="C97" s="15" t="s">
        <v>43</v>
      </c>
      <c r="D97" s="58">
        <f>ROUND(D98,1)+ROUND(D105,1)+ROUND(D124,1)+ROUND(D134,1)+ROUND(D135,1)+ROUND(D136,1)+ROUND(D137,1)+ROUND(D138,1)+ROUND(D139,1)</f>
        <v>2.2000000000000002</v>
      </c>
      <c r="E97" s="58">
        <f>ROUND(E98,1)+ROUND(E105,1)+ROUND(E124,1)+ROUND(E134,1)+ROUND(E135,1)+ROUND(E136,1)+ROUND(E137,1)+ROUND(E138,1)+ROUND(E139,1)</f>
        <v>0</v>
      </c>
      <c r="F97" s="58">
        <f>ROUND(F98,1)+ROUND(F105,1)+ROUND(F124,1)+ROUND(F134,1)+ROUND(F135,1)+ROUND(F136,1)+ROUND(F137,1)+ROUND(F138,1)+ROUND(F139,1)</f>
        <v>2.5</v>
      </c>
      <c r="G97" s="58"/>
      <c r="H97" s="17"/>
      <c r="I97" s="58">
        <f>ROUND(I98,1)+ROUND(I105,1)+ROUND(I124,1)+ROUND(I134,1)+ROUND(I135,1)+ROUND(I136,1)+ROUND(I137,1)+ROUND(I138,1)+ROUND(I139,1)</f>
        <v>2.9</v>
      </c>
      <c r="J97" s="20"/>
      <c r="K97" s="18">
        <f t="shared" si="4"/>
        <v>1.1599999999999999</v>
      </c>
    </row>
    <row r="98" spans="1:11" ht="15" customHeight="1" x14ac:dyDescent="0.25">
      <c r="A98" s="10" t="s">
        <v>153</v>
      </c>
      <c r="B98" s="14" t="s">
        <v>154</v>
      </c>
      <c r="C98" s="15" t="s">
        <v>43</v>
      </c>
      <c r="D98" s="16"/>
      <c r="E98" s="16"/>
      <c r="F98" s="16"/>
      <c r="G98" s="16"/>
      <c r="H98" s="17"/>
      <c r="I98" s="16"/>
      <c r="J98" s="20"/>
      <c r="K98" s="18"/>
    </row>
    <row r="99" spans="1:11" ht="15" customHeight="1" x14ac:dyDescent="0.25">
      <c r="A99" s="10" t="s">
        <v>155</v>
      </c>
      <c r="B99" s="14" t="s">
        <v>156</v>
      </c>
      <c r="C99" s="15" t="s">
        <v>43</v>
      </c>
      <c r="D99" s="16"/>
      <c r="E99" s="16"/>
      <c r="F99" s="16"/>
      <c r="G99" s="16"/>
      <c r="H99" s="17"/>
      <c r="I99" s="16"/>
      <c r="J99" s="20"/>
      <c r="K99" s="18"/>
    </row>
    <row r="100" spans="1:11" ht="15" customHeight="1" x14ac:dyDescent="0.25">
      <c r="A100" s="10"/>
      <c r="B100" s="14" t="s">
        <v>157</v>
      </c>
      <c r="C100" s="15" t="s">
        <v>158</v>
      </c>
      <c r="D100" s="16"/>
      <c r="E100" s="16"/>
      <c r="F100" s="16"/>
      <c r="G100" s="16"/>
      <c r="H100" s="17"/>
      <c r="I100" s="16"/>
      <c r="J100" s="20"/>
      <c r="K100" s="18"/>
    </row>
    <row r="101" spans="1:11" ht="15" customHeight="1" x14ac:dyDescent="0.25">
      <c r="A101" s="10"/>
      <c r="B101" s="14" t="s">
        <v>159</v>
      </c>
      <c r="C101" s="15" t="s">
        <v>160</v>
      </c>
      <c r="D101" s="16"/>
      <c r="E101" s="16"/>
      <c r="F101" s="16"/>
      <c r="G101" s="16"/>
      <c r="H101" s="17"/>
      <c r="I101" s="16"/>
      <c r="J101" s="20"/>
      <c r="K101" s="18"/>
    </row>
    <row r="102" spans="1:11" ht="15" customHeight="1" x14ac:dyDescent="0.25">
      <c r="A102" s="10" t="s">
        <v>161</v>
      </c>
      <c r="B102" s="14" t="s">
        <v>162</v>
      </c>
      <c r="C102" s="15" t="s">
        <v>43</v>
      </c>
      <c r="D102" s="16"/>
      <c r="E102" s="16"/>
      <c r="F102" s="16"/>
      <c r="G102" s="16"/>
      <c r="H102" s="17"/>
      <c r="I102" s="16"/>
      <c r="J102" s="20"/>
      <c r="K102" s="18"/>
    </row>
    <row r="103" spans="1:11" ht="15" customHeight="1" x14ac:dyDescent="0.25">
      <c r="A103" s="10"/>
      <c r="B103" s="14" t="s">
        <v>157</v>
      </c>
      <c r="C103" s="15" t="s">
        <v>158</v>
      </c>
      <c r="D103" s="16"/>
      <c r="E103" s="16"/>
      <c r="F103" s="16"/>
      <c r="G103" s="16"/>
      <c r="H103" s="17"/>
      <c r="I103" s="16"/>
      <c r="J103" s="20"/>
      <c r="K103" s="18"/>
    </row>
    <row r="104" spans="1:11" ht="15" customHeight="1" x14ac:dyDescent="0.25">
      <c r="A104" s="10"/>
      <c r="B104" s="14" t="s">
        <v>159</v>
      </c>
      <c r="C104" s="15" t="s">
        <v>160</v>
      </c>
      <c r="D104" s="16"/>
      <c r="E104" s="16"/>
      <c r="F104" s="16"/>
      <c r="G104" s="16"/>
      <c r="H104" s="17"/>
      <c r="I104" s="16"/>
      <c r="J104" s="20"/>
      <c r="K104" s="18"/>
    </row>
    <row r="105" spans="1:11" ht="49.5" customHeight="1" x14ac:dyDescent="0.25">
      <c r="A105" s="10" t="s">
        <v>163</v>
      </c>
      <c r="B105" s="14" t="s">
        <v>164</v>
      </c>
      <c r="C105" s="10" t="s">
        <v>43</v>
      </c>
      <c r="D105" s="19">
        <f>D106+D109+D112+D115+D118+D121</f>
        <v>0</v>
      </c>
      <c r="E105" s="19">
        <f>E106+E109+E112+E115+E118+E121</f>
        <v>0</v>
      </c>
      <c r="F105" s="19">
        <f>F106+F109+F112+F115+F118+F121</f>
        <v>0</v>
      </c>
      <c r="G105" s="19">
        <f>G106+G109+G112+G115+G118+G121</f>
        <v>0</v>
      </c>
      <c r="H105" s="17"/>
      <c r="I105" s="19">
        <f>I106+I109+I112+I115+I118+I121</f>
        <v>0</v>
      </c>
      <c r="J105" s="20"/>
      <c r="K105" s="18" t="str">
        <f t="shared" si="4"/>
        <v>-</v>
      </c>
    </row>
    <row r="106" spans="1:11" ht="15" customHeight="1" x14ac:dyDescent="0.25">
      <c r="A106" s="10" t="s">
        <v>165</v>
      </c>
      <c r="B106" s="22" t="s">
        <v>166</v>
      </c>
      <c r="C106" s="10" t="s">
        <v>43</v>
      </c>
      <c r="D106" s="19"/>
      <c r="E106" s="19"/>
      <c r="F106" s="19"/>
      <c r="G106" s="19"/>
      <c r="H106" s="17"/>
      <c r="I106" s="19"/>
      <c r="J106" s="20"/>
      <c r="K106" s="18" t="str">
        <f t="shared" si="4"/>
        <v>-</v>
      </c>
    </row>
    <row r="107" spans="1:11" ht="15" customHeight="1" x14ac:dyDescent="0.25">
      <c r="A107" s="10"/>
      <c r="B107" s="23" t="s">
        <v>167</v>
      </c>
      <c r="C107" s="10" t="s">
        <v>168</v>
      </c>
      <c r="D107" s="19"/>
      <c r="E107" s="19"/>
      <c r="F107" s="19"/>
      <c r="G107" s="19"/>
      <c r="H107" s="17"/>
      <c r="I107" s="19"/>
      <c r="J107" s="20"/>
      <c r="K107" s="18" t="str">
        <f t="shared" si="4"/>
        <v>-</v>
      </c>
    </row>
    <row r="108" spans="1:11" ht="15" customHeight="1" x14ac:dyDescent="0.25">
      <c r="A108" s="10"/>
      <c r="B108" s="23" t="s">
        <v>169</v>
      </c>
      <c r="C108" s="10" t="s">
        <v>170</v>
      </c>
      <c r="D108" s="19"/>
      <c r="E108" s="19"/>
      <c r="F108" s="19"/>
      <c r="G108" s="19"/>
      <c r="H108" s="17"/>
      <c r="I108" s="19"/>
      <c r="J108" s="20"/>
      <c r="K108" s="18" t="str">
        <f t="shared" si="4"/>
        <v>-</v>
      </c>
    </row>
    <row r="109" spans="1:11" ht="15" customHeight="1" x14ac:dyDescent="0.25">
      <c r="A109" s="10" t="s">
        <v>171</v>
      </c>
      <c r="B109" s="22" t="s">
        <v>172</v>
      </c>
      <c r="C109" s="10" t="s">
        <v>43</v>
      </c>
      <c r="D109" s="19"/>
      <c r="E109" s="19"/>
      <c r="F109" s="19"/>
      <c r="G109" s="19"/>
      <c r="H109" s="17"/>
      <c r="I109" s="19"/>
      <c r="J109" s="20"/>
      <c r="K109" s="18" t="str">
        <f t="shared" si="4"/>
        <v>-</v>
      </c>
    </row>
    <row r="110" spans="1:11" ht="15" customHeight="1" x14ac:dyDescent="0.25">
      <c r="A110" s="10"/>
      <c r="B110" s="23" t="s">
        <v>173</v>
      </c>
      <c r="C110" s="10" t="s">
        <v>10</v>
      </c>
      <c r="D110" s="19"/>
      <c r="E110" s="19"/>
      <c r="F110" s="19"/>
      <c r="G110" s="19"/>
      <c r="H110" s="17"/>
      <c r="I110" s="19"/>
      <c r="J110" s="20"/>
      <c r="K110" s="18" t="str">
        <f t="shared" si="4"/>
        <v>-</v>
      </c>
    </row>
    <row r="111" spans="1:11" ht="15" customHeight="1" x14ac:dyDescent="0.25">
      <c r="A111" s="10"/>
      <c r="B111" s="23" t="s">
        <v>174</v>
      </c>
      <c r="C111" s="10" t="s">
        <v>175</v>
      </c>
      <c r="D111" s="19"/>
      <c r="E111" s="19"/>
      <c r="F111" s="19"/>
      <c r="G111" s="19"/>
      <c r="H111" s="17"/>
      <c r="I111" s="19"/>
      <c r="J111" s="20"/>
      <c r="K111" s="18" t="str">
        <f t="shared" si="4"/>
        <v>-</v>
      </c>
    </row>
    <row r="112" spans="1:11" ht="15" customHeight="1" x14ac:dyDescent="0.25">
      <c r="A112" s="10" t="s">
        <v>176</v>
      </c>
      <c r="B112" s="22" t="s">
        <v>177</v>
      </c>
      <c r="C112" s="10" t="s">
        <v>43</v>
      </c>
      <c r="D112" s="19"/>
      <c r="E112" s="19"/>
      <c r="F112" s="19"/>
      <c r="G112" s="19"/>
      <c r="H112" s="17"/>
      <c r="I112" s="19"/>
      <c r="J112" s="20"/>
      <c r="K112" s="18" t="str">
        <f t="shared" si="4"/>
        <v>-</v>
      </c>
    </row>
    <row r="113" spans="1:11" ht="15" customHeight="1" x14ac:dyDescent="0.25">
      <c r="A113" s="10"/>
      <c r="B113" s="23" t="s">
        <v>178</v>
      </c>
      <c r="C113" s="10" t="s">
        <v>10</v>
      </c>
      <c r="D113" s="19"/>
      <c r="E113" s="19"/>
      <c r="F113" s="19"/>
      <c r="G113" s="19"/>
      <c r="H113" s="17"/>
      <c r="I113" s="19"/>
      <c r="J113" s="20"/>
      <c r="K113" s="18" t="str">
        <f t="shared" si="4"/>
        <v>-</v>
      </c>
    </row>
    <row r="114" spans="1:11" ht="15" customHeight="1" x14ac:dyDescent="0.25">
      <c r="A114" s="10"/>
      <c r="B114" s="23" t="s">
        <v>179</v>
      </c>
      <c r="C114" s="10" t="s">
        <v>175</v>
      </c>
      <c r="D114" s="19"/>
      <c r="E114" s="19"/>
      <c r="F114" s="19"/>
      <c r="G114" s="19"/>
      <c r="H114" s="17"/>
      <c r="I114" s="19"/>
      <c r="J114" s="20"/>
      <c r="K114" s="18" t="str">
        <f t="shared" si="4"/>
        <v>-</v>
      </c>
    </row>
    <row r="115" spans="1:11" ht="15" customHeight="1" x14ac:dyDescent="0.25">
      <c r="A115" s="10" t="s">
        <v>180</v>
      </c>
      <c r="B115" s="22" t="s">
        <v>181</v>
      </c>
      <c r="C115" s="10" t="s">
        <v>43</v>
      </c>
      <c r="D115" s="19"/>
      <c r="E115" s="19"/>
      <c r="F115" s="19"/>
      <c r="G115" s="19"/>
      <c r="H115" s="17"/>
      <c r="I115" s="19"/>
      <c r="J115" s="20"/>
      <c r="K115" s="18" t="str">
        <f t="shared" si="4"/>
        <v>-</v>
      </c>
    </row>
    <row r="116" spans="1:11" ht="15" customHeight="1" x14ac:dyDescent="0.25">
      <c r="A116" s="10"/>
      <c r="B116" s="23" t="s">
        <v>182</v>
      </c>
      <c r="C116" s="10" t="s">
        <v>10</v>
      </c>
      <c r="D116" s="19"/>
      <c r="E116" s="19"/>
      <c r="F116" s="19"/>
      <c r="G116" s="19"/>
      <c r="H116" s="17"/>
      <c r="I116" s="19"/>
      <c r="J116" s="20"/>
      <c r="K116" s="18" t="str">
        <f t="shared" si="4"/>
        <v>-</v>
      </c>
    </row>
    <row r="117" spans="1:11" ht="15" customHeight="1" x14ac:dyDescent="0.25">
      <c r="A117" s="10"/>
      <c r="B117" s="23" t="s">
        <v>183</v>
      </c>
      <c r="C117" s="10" t="s">
        <v>175</v>
      </c>
      <c r="D117" s="19"/>
      <c r="E117" s="19"/>
      <c r="F117" s="19"/>
      <c r="G117" s="19"/>
      <c r="H117" s="17"/>
      <c r="I117" s="19"/>
      <c r="J117" s="20"/>
      <c r="K117" s="18" t="str">
        <f t="shared" si="4"/>
        <v>-</v>
      </c>
    </row>
    <row r="118" spans="1:11" ht="15" customHeight="1" x14ac:dyDescent="0.25">
      <c r="A118" s="10" t="s">
        <v>184</v>
      </c>
      <c r="B118" s="22" t="s">
        <v>185</v>
      </c>
      <c r="C118" s="10" t="s">
        <v>43</v>
      </c>
      <c r="D118" s="19"/>
      <c r="E118" s="19"/>
      <c r="F118" s="19"/>
      <c r="G118" s="19"/>
      <c r="H118" s="17"/>
      <c r="I118" s="19"/>
      <c r="J118" s="20"/>
      <c r="K118" s="18" t="str">
        <f t="shared" si="4"/>
        <v>-</v>
      </c>
    </row>
    <row r="119" spans="1:11" ht="15" customHeight="1" x14ac:dyDescent="0.25">
      <c r="A119" s="10"/>
      <c r="B119" s="23" t="s">
        <v>186</v>
      </c>
      <c r="C119" s="10" t="s">
        <v>10</v>
      </c>
      <c r="D119" s="19"/>
      <c r="E119" s="19"/>
      <c r="F119" s="19"/>
      <c r="G119" s="19"/>
      <c r="H119" s="17"/>
      <c r="I119" s="19"/>
      <c r="J119" s="20"/>
      <c r="K119" s="18" t="str">
        <f t="shared" si="4"/>
        <v>-</v>
      </c>
    </row>
    <row r="120" spans="1:11" ht="15" customHeight="1" x14ac:dyDescent="0.25">
      <c r="A120" s="10"/>
      <c r="B120" s="23" t="s">
        <v>187</v>
      </c>
      <c r="C120" s="10" t="s">
        <v>175</v>
      </c>
      <c r="D120" s="19"/>
      <c r="E120" s="19"/>
      <c r="F120" s="19"/>
      <c r="G120" s="19"/>
      <c r="H120" s="17"/>
      <c r="I120" s="19"/>
      <c r="J120" s="20"/>
      <c r="K120" s="18" t="str">
        <f t="shared" si="4"/>
        <v>-</v>
      </c>
    </row>
    <row r="121" spans="1:11" ht="15" customHeight="1" x14ac:dyDescent="0.25">
      <c r="A121" s="10" t="s">
        <v>188</v>
      </c>
      <c r="B121" s="22" t="s">
        <v>189</v>
      </c>
      <c r="C121" s="10" t="s">
        <v>43</v>
      </c>
      <c r="D121" s="19"/>
      <c r="E121" s="19"/>
      <c r="F121" s="19"/>
      <c r="G121" s="19"/>
      <c r="H121" s="17"/>
      <c r="I121" s="19"/>
      <c r="J121" s="20"/>
      <c r="K121" s="18" t="str">
        <f t="shared" si="4"/>
        <v>-</v>
      </c>
    </row>
    <row r="122" spans="1:11" ht="15" customHeight="1" x14ac:dyDescent="0.25">
      <c r="A122" s="10"/>
      <c r="B122" s="23" t="s">
        <v>190</v>
      </c>
      <c r="C122" s="10" t="s">
        <v>10</v>
      </c>
      <c r="D122" s="19"/>
      <c r="E122" s="19"/>
      <c r="F122" s="19"/>
      <c r="G122" s="19"/>
      <c r="H122" s="17"/>
      <c r="I122" s="19"/>
      <c r="J122" s="20"/>
      <c r="K122" s="18" t="str">
        <f t="shared" si="4"/>
        <v>-</v>
      </c>
    </row>
    <row r="123" spans="1:11" ht="15" customHeight="1" x14ac:dyDescent="0.25">
      <c r="A123" s="10"/>
      <c r="B123" s="23" t="s">
        <v>191</v>
      </c>
      <c r="C123" s="10" t="s">
        <v>175</v>
      </c>
      <c r="D123" s="19"/>
      <c r="E123" s="19"/>
      <c r="F123" s="19"/>
      <c r="G123" s="19"/>
      <c r="H123" s="17"/>
      <c r="I123" s="19"/>
      <c r="J123" s="20"/>
      <c r="K123" s="18" t="str">
        <f t="shared" si="4"/>
        <v>-</v>
      </c>
    </row>
    <row r="124" spans="1:11" ht="28.5" customHeight="1" x14ac:dyDescent="0.25">
      <c r="A124" s="10" t="s">
        <v>192</v>
      </c>
      <c r="B124" s="14" t="s">
        <v>193</v>
      </c>
      <c r="C124" s="15" t="s">
        <v>43</v>
      </c>
      <c r="D124" s="16">
        <f>ROUND(D125,1)+ROUND(D126,1)+ROUND(D127,1)+ROUND(D128,1)+ROUND(D129,1)+ROUND(D130,1)+ROUND(D131,1)+ROUND(D132,1)</f>
        <v>2.2000000000000002</v>
      </c>
      <c r="E124" s="16">
        <f>ROUND(E125,1)+ROUND(E126,1)+ROUND(E127,1)+ROUND(E128,1)+ROUND(E129,1)+ROUND(E130,1)+ROUND(E131,1)+ROUND(E132,1)</f>
        <v>0</v>
      </c>
      <c r="F124" s="16">
        <f>ROUND(F125,1)+ROUND(F126,1)+ROUND(F127,1)+ROUND(F128,1)+ROUND(F129,1)+ROUND(F130,1)+ROUND(F131,1)+ROUND(F132,1)</f>
        <v>2.5</v>
      </c>
      <c r="G124" s="16"/>
      <c r="H124" s="17"/>
      <c r="I124" s="16">
        <f>ROUND(I125,1)+ROUND(I126,1)+ROUND(I127,1)+ROUND(I128,1)+ROUND(I129,1)+ROUND(I130,1)+ROUND(I131,1)+ROUND(I132,1)</f>
        <v>2.9</v>
      </c>
      <c r="J124" s="20"/>
      <c r="K124" s="18">
        <f t="shared" si="4"/>
        <v>1.1599999999999999</v>
      </c>
    </row>
    <row r="125" spans="1:11" ht="15" customHeight="1" x14ac:dyDescent="0.25">
      <c r="A125" s="10" t="s">
        <v>194</v>
      </c>
      <c r="B125" s="22" t="s">
        <v>195</v>
      </c>
      <c r="C125" s="10" t="s">
        <v>43</v>
      </c>
      <c r="D125" s="19"/>
      <c r="E125" s="19"/>
      <c r="F125" s="19"/>
      <c r="G125" s="19"/>
      <c r="H125" s="17"/>
      <c r="I125" s="19"/>
      <c r="J125" s="20"/>
      <c r="K125" s="18" t="str">
        <f t="shared" si="4"/>
        <v>-</v>
      </c>
    </row>
    <row r="126" spans="1:11" ht="15" customHeight="1" x14ac:dyDescent="0.25">
      <c r="A126" s="10" t="s">
        <v>196</v>
      </c>
      <c r="B126" s="22" t="s">
        <v>197</v>
      </c>
      <c r="C126" s="10" t="s">
        <v>43</v>
      </c>
      <c r="D126" s="19"/>
      <c r="E126" s="19"/>
      <c r="F126" s="19"/>
      <c r="G126" s="19"/>
      <c r="H126" s="17"/>
      <c r="I126" s="19"/>
      <c r="J126" s="20"/>
      <c r="K126" s="18" t="str">
        <f t="shared" si="4"/>
        <v>-</v>
      </c>
    </row>
    <row r="127" spans="1:11" ht="15" customHeight="1" x14ac:dyDescent="0.25">
      <c r="A127" s="10" t="s">
        <v>198</v>
      </c>
      <c r="B127" s="22" t="s">
        <v>199</v>
      </c>
      <c r="C127" s="10" t="s">
        <v>43</v>
      </c>
      <c r="D127" s="19"/>
      <c r="E127" s="19"/>
      <c r="F127" s="19"/>
      <c r="G127" s="19"/>
      <c r="H127" s="17"/>
      <c r="I127" s="19"/>
      <c r="J127" s="20"/>
      <c r="K127" s="18" t="str">
        <f t="shared" si="4"/>
        <v>-</v>
      </c>
    </row>
    <row r="128" spans="1:11" ht="168" customHeight="1" x14ac:dyDescent="0.25">
      <c r="A128" s="10" t="s">
        <v>200</v>
      </c>
      <c r="B128" s="22" t="s">
        <v>201</v>
      </c>
      <c r="C128" s="10" t="s">
        <v>43</v>
      </c>
      <c r="D128" s="19">
        <v>2.2000000000000002</v>
      </c>
      <c r="E128" s="19"/>
      <c r="F128" s="19">
        <v>2.5</v>
      </c>
      <c r="G128" s="19">
        <v>2.5</v>
      </c>
      <c r="H128" s="17"/>
      <c r="I128" s="19">
        <v>2.9</v>
      </c>
      <c r="J128" s="76" t="s">
        <v>259</v>
      </c>
      <c r="K128" s="18">
        <f t="shared" si="4"/>
        <v>1.1599999999999999</v>
      </c>
    </row>
    <row r="129" spans="1:11" ht="15" customHeight="1" x14ac:dyDescent="0.25">
      <c r="A129" s="10" t="s">
        <v>202</v>
      </c>
      <c r="B129" s="22" t="s">
        <v>203</v>
      </c>
      <c r="C129" s="10" t="s">
        <v>43</v>
      </c>
      <c r="D129" s="19"/>
      <c r="E129" s="19"/>
      <c r="F129" s="19"/>
      <c r="G129" s="19"/>
      <c r="H129" s="17"/>
      <c r="I129" s="19"/>
      <c r="J129" s="20"/>
      <c r="K129" s="18" t="str">
        <f t="shared" si="4"/>
        <v>-</v>
      </c>
    </row>
    <row r="130" spans="1:11" ht="15" customHeight="1" x14ac:dyDescent="0.25">
      <c r="A130" s="10" t="s">
        <v>204</v>
      </c>
      <c r="B130" s="22" t="s">
        <v>205</v>
      </c>
      <c r="C130" s="10" t="s">
        <v>43</v>
      </c>
      <c r="D130" s="19"/>
      <c r="E130" s="19"/>
      <c r="F130" s="19"/>
      <c r="G130" s="19"/>
      <c r="H130" s="17"/>
      <c r="I130" s="19"/>
      <c r="J130" s="20"/>
      <c r="K130" s="18" t="str">
        <f t="shared" si="4"/>
        <v>-</v>
      </c>
    </row>
    <row r="131" spans="1:11" ht="30.75" customHeight="1" x14ac:dyDescent="0.25">
      <c r="A131" s="10" t="s">
        <v>206</v>
      </c>
      <c r="B131" s="22" t="s">
        <v>207</v>
      </c>
      <c r="C131" s="10" t="s">
        <v>43</v>
      </c>
      <c r="D131" s="19"/>
      <c r="E131" s="19"/>
      <c r="F131" s="19"/>
      <c r="G131" s="19"/>
      <c r="H131" s="17"/>
      <c r="I131" s="19"/>
      <c r="J131" s="20"/>
      <c r="K131" s="18" t="str">
        <f t="shared" si="4"/>
        <v>-</v>
      </c>
    </row>
    <row r="132" spans="1:11" ht="15" customHeight="1" x14ac:dyDescent="0.25">
      <c r="A132" s="10" t="s">
        <v>208</v>
      </c>
      <c r="B132" s="22" t="s">
        <v>209</v>
      </c>
      <c r="C132" s="10" t="s">
        <v>43</v>
      </c>
      <c r="D132" s="19">
        <f>D133</f>
        <v>0</v>
      </c>
      <c r="E132" s="19">
        <f>E133</f>
        <v>0</v>
      </c>
      <c r="F132" s="19">
        <f>F133</f>
        <v>0</v>
      </c>
      <c r="G132" s="19">
        <f>G133</f>
        <v>0</v>
      </c>
      <c r="H132" s="17"/>
      <c r="I132" s="19">
        <f>I133</f>
        <v>0</v>
      </c>
      <c r="J132" s="20"/>
      <c r="K132" s="18" t="str">
        <f t="shared" si="4"/>
        <v>-</v>
      </c>
    </row>
    <row r="133" spans="1:11" ht="42" customHeight="1" x14ac:dyDescent="0.25">
      <c r="A133" s="10"/>
      <c r="B133" s="23" t="s">
        <v>210</v>
      </c>
      <c r="C133" s="10" t="s">
        <v>43</v>
      </c>
      <c r="D133" s="19"/>
      <c r="E133" s="19"/>
      <c r="F133" s="19"/>
      <c r="G133" s="19"/>
      <c r="H133" s="17"/>
      <c r="I133" s="19"/>
      <c r="J133" s="20"/>
      <c r="K133" s="18" t="str">
        <f t="shared" si="4"/>
        <v>-</v>
      </c>
    </row>
    <row r="134" spans="1:11" ht="58.5" customHeight="1" x14ac:dyDescent="0.25">
      <c r="A134" s="10" t="s">
        <v>211</v>
      </c>
      <c r="B134" s="14" t="s">
        <v>212</v>
      </c>
      <c r="C134" s="10" t="s">
        <v>43</v>
      </c>
      <c r="D134" s="19"/>
      <c r="E134" s="19"/>
      <c r="F134" s="19"/>
      <c r="G134" s="19"/>
      <c r="H134" s="17"/>
      <c r="I134" s="19"/>
      <c r="J134" s="20"/>
      <c r="K134" s="18" t="str">
        <f t="shared" si="4"/>
        <v>-</v>
      </c>
    </row>
    <row r="135" spans="1:11" ht="46.5" customHeight="1" x14ac:dyDescent="0.25">
      <c r="A135" s="61" t="s">
        <v>213</v>
      </c>
      <c r="B135" s="14" t="s">
        <v>214</v>
      </c>
      <c r="C135" s="10" t="s">
        <v>43</v>
      </c>
      <c r="D135" s="19"/>
      <c r="E135" s="19"/>
      <c r="F135" s="19"/>
      <c r="G135" s="19"/>
      <c r="H135" s="17"/>
      <c r="I135" s="19"/>
      <c r="J135" s="20"/>
      <c r="K135" s="18" t="str">
        <f t="shared" si="4"/>
        <v>-</v>
      </c>
    </row>
    <row r="136" spans="1:11" ht="45.75" customHeight="1" x14ac:dyDescent="0.25">
      <c r="A136" s="10" t="s">
        <v>215</v>
      </c>
      <c r="B136" s="14" t="s">
        <v>216</v>
      </c>
      <c r="C136" s="10" t="s">
        <v>43</v>
      </c>
      <c r="D136" s="19"/>
      <c r="E136" s="19"/>
      <c r="F136" s="19"/>
      <c r="G136" s="19"/>
      <c r="H136" s="17"/>
      <c r="I136" s="19"/>
      <c r="J136" s="20"/>
      <c r="K136" s="18" t="str">
        <f t="shared" si="4"/>
        <v>-</v>
      </c>
    </row>
    <row r="137" spans="1:11" ht="18.75" customHeight="1" x14ac:dyDescent="0.25">
      <c r="A137" s="10" t="s">
        <v>217</v>
      </c>
      <c r="B137" s="14" t="s">
        <v>218</v>
      </c>
      <c r="C137" s="10" t="s">
        <v>43</v>
      </c>
      <c r="D137" s="19"/>
      <c r="E137" s="19"/>
      <c r="F137" s="19"/>
      <c r="G137" s="19"/>
      <c r="H137" s="17"/>
      <c r="I137" s="19"/>
      <c r="J137" s="20"/>
      <c r="K137" s="18" t="str">
        <f t="shared" si="4"/>
        <v>-</v>
      </c>
    </row>
    <row r="138" spans="1:11" ht="79.5" customHeight="1" x14ac:dyDescent="0.25">
      <c r="A138" s="10" t="s">
        <v>219</v>
      </c>
      <c r="B138" s="14" t="s">
        <v>220</v>
      </c>
      <c r="C138" s="10" t="s">
        <v>43</v>
      </c>
      <c r="D138" s="19"/>
      <c r="E138" s="19"/>
      <c r="F138" s="19"/>
      <c r="G138" s="19"/>
      <c r="H138" s="17"/>
      <c r="I138" s="19"/>
      <c r="J138" s="20"/>
      <c r="K138" s="18" t="str">
        <f t="shared" si="4"/>
        <v>-</v>
      </c>
    </row>
    <row r="139" spans="1:11" ht="15" customHeight="1" x14ac:dyDescent="0.25">
      <c r="A139" s="10" t="s">
        <v>221</v>
      </c>
      <c r="B139" s="14" t="s">
        <v>222</v>
      </c>
      <c r="C139" s="10" t="s">
        <v>43</v>
      </c>
      <c r="D139" s="19"/>
      <c r="E139" s="19"/>
      <c r="F139" s="19"/>
      <c r="G139" s="19"/>
      <c r="H139" s="17"/>
      <c r="I139" s="19"/>
      <c r="J139" s="20"/>
      <c r="K139" s="18" t="str">
        <f t="shared" si="4"/>
        <v>-</v>
      </c>
    </row>
    <row r="140" spans="1:11" ht="15" customHeight="1" x14ac:dyDescent="0.25">
      <c r="A140" s="10" t="s">
        <v>223</v>
      </c>
      <c r="B140" s="22" t="s">
        <v>224</v>
      </c>
      <c r="C140" s="10" t="s">
        <v>43</v>
      </c>
      <c r="D140" s="19"/>
      <c r="E140" s="19"/>
      <c r="F140" s="19"/>
      <c r="G140" s="19"/>
      <c r="H140" s="17"/>
      <c r="I140" s="19"/>
      <c r="J140" s="20"/>
      <c r="K140" s="18" t="str">
        <f t="shared" si="4"/>
        <v>-</v>
      </c>
    </row>
    <row r="141" spans="1:11" ht="15" customHeight="1" x14ac:dyDescent="0.25">
      <c r="A141" s="10" t="s">
        <v>225</v>
      </c>
      <c r="B141" s="22" t="s">
        <v>226</v>
      </c>
      <c r="C141" s="10" t="s">
        <v>43</v>
      </c>
      <c r="D141" s="19"/>
      <c r="E141" s="19"/>
      <c r="F141" s="19"/>
      <c r="G141" s="19"/>
      <c r="H141" s="17"/>
      <c r="I141" s="19"/>
      <c r="J141" s="20"/>
      <c r="K141" s="18" t="str">
        <f t="shared" si="4"/>
        <v>-</v>
      </c>
    </row>
    <row r="142" spans="1:11" x14ac:dyDescent="0.25">
      <c r="A142" s="10" t="s">
        <v>11</v>
      </c>
      <c r="B142" s="29" t="s">
        <v>227</v>
      </c>
      <c r="C142" s="10" t="s">
        <v>43</v>
      </c>
      <c r="D142" s="19"/>
      <c r="E142" s="19"/>
      <c r="F142" s="19"/>
      <c r="G142" s="19"/>
      <c r="H142" s="17"/>
      <c r="I142" s="19"/>
      <c r="J142" s="20"/>
      <c r="K142" s="18" t="str">
        <f t="shared" si="4"/>
        <v>-</v>
      </c>
    </row>
    <row r="143" spans="1:11" ht="15" customHeight="1" x14ac:dyDescent="0.25">
      <c r="A143" s="10" t="s">
        <v>13</v>
      </c>
      <c r="B143" s="29" t="s">
        <v>228</v>
      </c>
      <c r="C143" s="15" t="s">
        <v>43</v>
      </c>
      <c r="D143" s="16">
        <f>ROUND(D144,1)+ROUND(D145,1)+ROUND(D146,1)</f>
        <v>0</v>
      </c>
      <c r="E143" s="16">
        <f>ROUND(E144,1)+ROUND(E145,1)+ROUND(E146,1)</f>
        <v>0</v>
      </c>
      <c r="F143" s="16">
        <f>ROUND(F144,1)+ROUND(F145,1)+ROUND(F146,1)</f>
        <v>0</v>
      </c>
      <c r="G143" s="16">
        <f>ROUND(G144,1)+ROUND(G145,1)+ROUND(G146,1)</f>
        <v>0</v>
      </c>
      <c r="H143" s="17"/>
      <c r="I143" s="16">
        <f>ROUND(I144,1)+ROUND(I145,1)+ROUND(I146,1)</f>
        <v>0</v>
      </c>
      <c r="J143" s="20"/>
      <c r="K143" s="18" t="str">
        <f t="shared" si="4"/>
        <v>-</v>
      </c>
    </row>
    <row r="144" spans="1:11" ht="48" customHeight="1" x14ac:dyDescent="0.25">
      <c r="A144" s="10" t="s">
        <v>229</v>
      </c>
      <c r="B144" s="14" t="s">
        <v>230</v>
      </c>
      <c r="C144" s="10" t="s">
        <v>43</v>
      </c>
      <c r="D144" s="19"/>
      <c r="E144" s="19"/>
      <c r="F144" s="19"/>
      <c r="G144" s="19"/>
      <c r="H144" s="17"/>
      <c r="I144" s="19"/>
      <c r="J144" s="20"/>
      <c r="K144" s="18" t="str">
        <f t="shared" si="4"/>
        <v>-</v>
      </c>
    </row>
    <row r="145" spans="1:11" ht="109.5" customHeight="1" x14ac:dyDescent="0.25">
      <c r="A145" s="10" t="s">
        <v>231</v>
      </c>
      <c r="B145" s="14" t="s">
        <v>232</v>
      </c>
      <c r="C145" s="10" t="s">
        <v>43</v>
      </c>
      <c r="D145" s="19"/>
      <c r="E145" s="19"/>
      <c r="F145" s="19"/>
      <c r="G145" s="19"/>
      <c r="H145" s="17"/>
      <c r="I145" s="19"/>
      <c r="J145" s="20"/>
      <c r="K145" s="18" t="str">
        <f t="shared" si="4"/>
        <v>-</v>
      </c>
    </row>
    <row r="146" spans="1:11" ht="78" customHeight="1" x14ac:dyDescent="0.25">
      <c r="A146" s="10" t="s">
        <v>233</v>
      </c>
      <c r="B146" s="14" t="s">
        <v>234</v>
      </c>
      <c r="C146" s="10" t="s">
        <v>43</v>
      </c>
      <c r="D146" s="19"/>
      <c r="E146" s="19"/>
      <c r="F146" s="19"/>
      <c r="G146" s="19"/>
      <c r="H146" s="17"/>
      <c r="I146" s="19"/>
      <c r="J146" s="20"/>
      <c r="K146" s="18" t="str">
        <f t="shared" si="4"/>
        <v>-</v>
      </c>
    </row>
    <row r="147" spans="1:11" ht="30" customHeight="1" x14ac:dyDescent="0.25">
      <c r="A147" s="10" t="s">
        <v>15</v>
      </c>
      <c r="B147" s="14" t="s">
        <v>235</v>
      </c>
      <c r="C147" s="10" t="s">
        <v>43</v>
      </c>
      <c r="D147" s="19"/>
      <c r="E147" s="19"/>
      <c r="F147" s="19"/>
      <c r="G147" s="19"/>
      <c r="H147" s="17"/>
      <c r="I147" s="19"/>
      <c r="J147" s="20"/>
      <c r="K147" s="18" t="str">
        <f>IF(AND(F147&gt;0, I147&gt;0),I147/F147,"-")</f>
        <v>-</v>
      </c>
    </row>
    <row r="148" spans="1:11" ht="30" customHeight="1" x14ac:dyDescent="0.25">
      <c r="A148" s="15" t="s">
        <v>17</v>
      </c>
      <c r="B148" s="14" t="s">
        <v>236</v>
      </c>
      <c r="C148" s="10" t="s">
        <v>43</v>
      </c>
      <c r="D148" s="19"/>
      <c r="E148" s="19"/>
      <c r="F148" s="19"/>
      <c r="G148" s="19"/>
      <c r="H148" s="17"/>
      <c r="I148" s="19"/>
      <c r="J148" s="20"/>
      <c r="K148" s="18"/>
    </row>
    <row r="149" spans="1:11" ht="30" customHeight="1" x14ac:dyDescent="0.25">
      <c r="A149" s="15" t="s">
        <v>19</v>
      </c>
      <c r="B149" s="14" t="s">
        <v>237</v>
      </c>
      <c r="C149" s="10" t="s">
        <v>43</v>
      </c>
      <c r="D149" s="19"/>
      <c r="E149" s="19"/>
      <c r="F149" s="19"/>
      <c r="G149" s="19"/>
      <c r="H149" s="17"/>
      <c r="I149" s="19"/>
      <c r="J149" s="20"/>
      <c r="K149" s="18"/>
    </row>
    <row r="150" spans="1:11" ht="30" customHeight="1" x14ac:dyDescent="0.25">
      <c r="A150" s="15" t="s">
        <v>23</v>
      </c>
      <c r="B150" s="14" t="s">
        <v>238</v>
      </c>
      <c r="C150" s="10" t="s">
        <v>43</v>
      </c>
      <c r="D150" s="19"/>
      <c r="E150" s="19"/>
      <c r="F150" s="19"/>
      <c r="G150" s="19"/>
      <c r="H150" s="17"/>
      <c r="I150" s="19"/>
      <c r="J150" s="20"/>
      <c r="K150" s="18"/>
    </row>
    <row r="151" spans="1:11" ht="48" customHeight="1" x14ac:dyDescent="0.25">
      <c r="A151" s="10" t="s">
        <v>239</v>
      </c>
      <c r="B151" s="14" t="s">
        <v>240</v>
      </c>
      <c r="C151" s="10" t="s">
        <v>43</v>
      </c>
      <c r="D151" s="19"/>
      <c r="E151" s="19"/>
      <c r="F151" s="19"/>
      <c r="G151" s="19"/>
      <c r="H151" s="17"/>
      <c r="I151" s="19"/>
      <c r="J151" s="20"/>
      <c r="K151" s="18" t="str">
        <f>IF(AND(F151&gt;0, I151&gt;0),I151/F151,"-")</f>
        <v>-</v>
      </c>
    </row>
    <row r="152" spans="1:11" ht="15" customHeight="1" x14ac:dyDescent="0.25">
      <c r="A152" s="15" t="s">
        <v>241</v>
      </c>
      <c r="B152" s="67" t="str">
        <f>IF(C24="да","Необходимая валовая выручка (без учета НДС)","Необходимая валовая выручка (НДС не облагается)")</f>
        <v>Необходимая валовая выручка (НДС не облагается)</v>
      </c>
      <c r="C152" s="15" t="s">
        <v>43</v>
      </c>
      <c r="D152" s="68">
        <f>ROUND(D25,1)+ROUND(D142,1)+ROUND(D143,1)+ROUND(D147,1)+ROUND(D148,1)-ROUND(D149,1)+ROUND(D150,1)+ROUND(D151,1)</f>
        <v>836.1</v>
      </c>
      <c r="E152" s="68">
        <f>ROUND(E25,1)+ROUND(E142,1)+ROUND(E143,1)+ROUND(E147,1)+ROUND(E148,1)-ROUND(E149,1)+ROUND(E150,1)+ROUND(E151,1)</f>
        <v>2137.5</v>
      </c>
      <c r="F152" s="68">
        <f>ROUND(F25,1)+ROUND(F142,1)+ROUND(F143,1)+ROUND(F147,1)+ROUND(F148,1)-ROUND(F149,1)+ROUND(F150,1)+ROUND(F151,1)</f>
        <v>860.6</v>
      </c>
      <c r="G152" s="68">
        <f>ROUND(G25,1)+ROUND(G142,1)+ROUND(G143,1)+ROUND(G147,1)+ROUND(G148,1)-ROUND(G149,1)+ROUND(G150,1)+ROUND(G151,1)</f>
        <v>0</v>
      </c>
      <c r="H152" s="17"/>
      <c r="I152" s="68">
        <f>ROUND(I25,1)+ROUND(I142,1)+ROUND(I143,1)+ROUND(I147,1)+ROUND(I148,1)-ROUND(I149,1)+ROUND(I150,1)+ROUND(I151,1)</f>
        <v>890.4</v>
      </c>
      <c r="J152" s="20" t="s">
        <v>242</v>
      </c>
      <c r="K152" s="18">
        <f>IF(AND(F152&gt;0, I152&gt;0),I152/F152,"-")</f>
        <v>1.0346270044155239</v>
      </c>
    </row>
    <row r="153" spans="1:11" ht="45" customHeight="1" x14ac:dyDescent="0.25">
      <c r="A153" s="15" t="s">
        <v>243</v>
      </c>
      <c r="B153" s="69" t="str">
        <f>IF(C24="да","Тариф (без учета НДС)","Тариф (НДС не облагается)")</f>
        <v>Тариф (НДС не облагается)</v>
      </c>
      <c r="C153" s="48" t="s">
        <v>175</v>
      </c>
      <c r="D153" s="70">
        <f>ROUND(D152,1)/ROUND(D15,1)*1000</f>
        <v>62.339695794810623</v>
      </c>
      <c r="E153" s="70">
        <f>ROUND(E152,1)/ROUND(E15,1)*1000</f>
        <v>287.80126565234951</v>
      </c>
      <c r="F153" s="70">
        <f>ROUND(F152,1)/ROUND(F15,1)*1000</f>
        <v>64.166418133015213</v>
      </c>
      <c r="G153" s="70" t="e">
        <f>ROUND(G152,1)/ROUND(G15,1)*1000</f>
        <v>#DIV/0!</v>
      </c>
      <c r="H153" s="17"/>
      <c r="I153" s="70">
        <f>ROUND(I152,1)/ROUND(I15,1)*1000</f>
        <v>66.388308977035493</v>
      </c>
      <c r="J153" s="20" t="s">
        <v>244</v>
      </c>
      <c r="K153" s="18">
        <f>IF(AND(F153&gt;0, I153&gt;0),I153/F153,"-")</f>
        <v>1.0346270044155241</v>
      </c>
    </row>
    <row r="154" spans="1:11" ht="15" customHeight="1" x14ac:dyDescent="0.25">
      <c r="A154" s="15" t="s">
        <v>245</v>
      </c>
      <c r="B154" s="67" t="s">
        <v>246</v>
      </c>
      <c r="C154" s="15" t="s">
        <v>21</v>
      </c>
      <c r="D154" s="21"/>
      <c r="E154" s="21"/>
      <c r="F154" s="21">
        <f>F153/D153</f>
        <v>1.0293027149862457</v>
      </c>
      <c r="G154" s="21" t="e">
        <f>G153/F153</f>
        <v>#DIV/0!</v>
      </c>
      <c r="H154" s="27"/>
      <c r="I154" s="21">
        <f>I153/F153</f>
        <v>1.0346270044155241</v>
      </c>
      <c r="J154" s="28"/>
      <c r="K154" s="18"/>
    </row>
    <row r="158" spans="1:11" ht="18.75" x14ac:dyDescent="0.3">
      <c r="A158" s="71" t="s">
        <v>247</v>
      </c>
      <c r="B158" s="71"/>
      <c r="H158" s="2" t="s">
        <v>260</v>
      </c>
      <c r="J158" s="72" t="s">
        <v>248</v>
      </c>
    </row>
  </sheetData>
  <sheetProtection formatCells="0" formatColumns="0" formatRows="0" insertRows="0" deleteColumns="0" deleteRows="0" sort="0" autoFilter="0" pivotTables="0"/>
  <mergeCells count="12">
    <mergeCell ref="J29:J30"/>
    <mergeCell ref="A2:K2"/>
    <mergeCell ref="A3:K3"/>
    <mergeCell ref="A4:K4"/>
    <mergeCell ref="A6:A7"/>
    <mergeCell ref="B6:B7"/>
    <mergeCell ref="C6:C7"/>
    <mergeCell ref="D6:E6"/>
    <mergeCell ref="H6:H7"/>
    <mergeCell ref="J6:J7"/>
    <mergeCell ref="K6:K7"/>
    <mergeCell ref="J19:J22"/>
  </mergeCells>
  <conditionalFormatting sqref="J96">
    <cfRule type="cellIs" dxfId="0" priority="1" stopIfTrue="1" operator="equal">
      <formula>"ОШИБКА! Объем покупной электроэнергии, учтенный при корректировке тарифа, не соответствует утвержденному долгосрочному параметру."</formula>
    </cfRule>
  </conditionalFormatting>
  <dataValidations count="1">
    <dataValidation type="list" allowBlank="1" showInputMessage="1" showErrorMessage="1"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ormula1>"Да, Нет"</formula1>
    </dataValidation>
  </dataValidations>
  <pageMargins left="0.19685039370078741" right="0.19685039370078741" top="0.78740157480314965" bottom="0.15748031496062992" header="0.31496062992125984" footer="0.31496062992125984"/>
  <pageSetup paperSize="9" scale="54" orientation="landscape" r:id="rId1"/>
  <rowBreaks count="2" manualBreakCount="2">
    <brk id="66" max="12" man="1"/>
    <brk id="1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ХВС ДПР с 2021 года</vt:lpstr>
      <vt:lpstr>'ХВС ДПР с 2021 года'!Заголовки_для_печати</vt:lpstr>
      <vt:lpstr>'ХВС ДПР с 2021 года'!Область_печати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Тимофеевна Шеховцева</dc:creator>
  <cp:lastModifiedBy>Зубакова</cp:lastModifiedBy>
  <cp:lastPrinted>2021-11-18T03:47:35Z</cp:lastPrinted>
  <dcterms:created xsi:type="dcterms:W3CDTF">2020-10-22T01:26:03Z</dcterms:created>
  <dcterms:modified xsi:type="dcterms:W3CDTF">2021-11-19T01:24:35Z</dcterms:modified>
</cp:coreProperties>
</file>